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activeTab="3"/>
  </bookViews>
  <sheets>
    <sheet name="Data" sheetId="1" r:id="rId1"/>
    <sheet name="Calculation" sheetId="3" r:id="rId2"/>
    <sheet name="Logos" sheetId="5" r:id="rId3"/>
    <sheet name="EPL Dashboard" sheetId="4" r:id="rId4"/>
  </sheets>
  <definedNames>
    <definedName name="_xlnm._FilterDatabase" localSheetId="0" hidden="1">Data!$A$1:$W$381</definedName>
    <definedName name="AwayTeamLogo">IF(Calculation!$D$31&lt;&gt;"-",INDEX(Logos!$A$2:$B$21,MATCH(Calculation!$C$31,Logos!$A$2:$A$21,0),2),Logos!$C$2)</definedName>
    <definedName name="HomeTeamLogo">IF(Calculation!$D$31&lt;&gt;"-",INDEX(Logos!$A$2:$B$21,MATCH(Calculation!$B$31,Logos!$A$2:$A$21,0),2),Logos!$C$2)</definedName>
    <definedName name="_xlnm.Print_Area" localSheetId="3">'EPL Dashboard'!$A$1:$S$28</definedName>
  </definedNames>
  <calcPr calcId="152511"/>
</workbook>
</file>

<file path=xl/calcChain.xml><?xml version="1.0" encoding="utf-8"?>
<calcChain xmlns="http://schemas.openxmlformats.org/spreadsheetml/2006/main">
  <c r="Z7" i="3" l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Z6" i="3"/>
  <c r="Y6" i="3"/>
  <c r="AA8" i="3" l="1"/>
  <c r="AA21" i="3"/>
  <c r="AA17" i="3"/>
  <c r="AA13" i="3"/>
  <c r="AA9" i="3"/>
  <c r="AA25" i="3"/>
  <c r="AA6" i="3"/>
  <c r="AA24" i="3"/>
  <c r="AA20" i="3"/>
  <c r="AA16" i="3"/>
  <c r="AA12" i="3"/>
  <c r="AA7" i="3"/>
  <c r="AA11" i="3"/>
  <c r="AA22" i="3"/>
  <c r="AA19" i="3"/>
  <c r="AA15" i="3"/>
  <c r="AA18" i="3"/>
  <c r="AA14" i="3"/>
  <c r="AA10" i="3"/>
  <c r="AA23" i="3"/>
  <c r="K34" i="3"/>
  <c r="K80" i="3" s="1"/>
  <c r="L80" i="3" s="1"/>
  <c r="M80" i="3" s="1"/>
  <c r="E34" i="3"/>
  <c r="E40" i="3" s="1"/>
  <c r="F40" i="3" s="1"/>
  <c r="AB8" i="3" l="1"/>
  <c r="AB7" i="3"/>
  <c r="AB14" i="3"/>
  <c r="AB24" i="3"/>
  <c r="AB18" i="3"/>
  <c r="AB21" i="3"/>
  <c r="AB11" i="3"/>
  <c r="AB15" i="3"/>
  <c r="AB12" i="3"/>
  <c r="AB9" i="3"/>
  <c r="AB25" i="3"/>
  <c r="AB22" i="3"/>
  <c r="AB19" i="3"/>
  <c r="AB16" i="3"/>
  <c r="AB13" i="3"/>
  <c r="AB10" i="3"/>
  <c r="AB6" i="3"/>
  <c r="AB23" i="3"/>
  <c r="AB20" i="3"/>
  <c r="AB17" i="3"/>
  <c r="E212" i="3"/>
  <c r="F212" i="3" s="1"/>
  <c r="G212" i="3" s="1"/>
  <c r="E148" i="3"/>
  <c r="F148" i="3" s="1"/>
  <c r="E359" i="3"/>
  <c r="F359" i="3" s="1"/>
  <c r="G359" i="3" s="1"/>
  <c r="E284" i="3"/>
  <c r="F284" i="3" s="1"/>
  <c r="G284" i="3" s="1"/>
  <c r="E84" i="3"/>
  <c r="F84" i="3" s="1"/>
  <c r="G84" i="3" s="1"/>
  <c r="E412" i="3"/>
  <c r="F412" i="3" s="1"/>
  <c r="G412" i="3" s="1"/>
  <c r="E348" i="3"/>
  <c r="F348" i="3" s="1"/>
  <c r="G348" i="3" s="1"/>
  <c r="E273" i="3"/>
  <c r="F273" i="3" s="1"/>
  <c r="G273" i="3" s="1"/>
  <c r="E164" i="3"/>
  <c r="E401" i="3"/>
  <c r="F401" i="3" s="1"/>
  <c r="G401" i="3" s="1"/>
  <c r="E327" i="3"/>
  <c r="F327" i="3" s="1"/>
  <c r="G327" i="3" s="1"/>
  <c r="E241" i="3"/>
  <c r="F241" i="3" s="1"/>
  <c r="G241" i="3" s="1"/>
  <c r="E391" i="3"/>
  <c r="F391" i="3" s="1"/>
  <c r="E305" i="3"/>
  <c r="F305" i="3" s="1"/>
  <c r="E228" i="3"/>
  <c r="E116" i="3"/>
  <c r="F116" i="3" s="1"/>
  <c r="G116" i="3" s="1"/>
  <c r="E369" i="3"/>
  <c r="F369" i="3" s="1"/>
  <c r="G369" i="3" s="1"/>
  <c r="E316" i="3"/>
  <c r="F316" i="3" s="1"/>
  <c r="G316" i="3" s="1"/>
  <c r="E263" i="3"/>
  <c r="F263" i="3" s="1"/>
  <c r="G263" i="3" s="1"/>
  <c r="E180" i="3"/>
  <c r="F180" i="3" s="1"/>
  <c r="G180" i="3" s="1"/>
  <c r="E100" i="3"/>
  <c r="E380" i="3"/>
  <c r="F380" i="3" s="1"/>
  <c r="G380" i="3" s="1"/>
  <c r="E337" i="3"/>
  <c r="F337" i="3" s="1"/>
  <c r="G337" i="3" s="1"/>
  <c r="E295" i="3"/>
  <c r="F295" i="3" s="1"/>
  <c r="G295" i="3" s="1"/>
  <c r="E252" i="3"/>
  <c r="F252" i="3" s="1"/>
  <c r="G252" i="3" s="1"/>
  <c r="E196" i="3"/>
  <c r="F196" i="3" s="1"/>
  <c r="G196" i="3" s="1"/>
  <c r="E132" i="3"/>
  <c r="E68" i="3"/>
  <c r="F68" i="3" s="1"/>
  <c r="G68" i="3" s="1"/>
  <c r="E52" i="3"/>
  <c r="F52" i="3" s="1"/>
  <c r="G52" i="3" s="1"/>
  <c r="E36" i="3"/>
  <c r="K410" i="3"/>
  <c r="L410" i="3" s="1"/>
  <c r="M410" i="3" s="1"/>
  <c r="K394" i="3"/>
  <c r="L394" i="3" s="1"/>
  <c r="M394" i="3" s="1"/>
  <c r="K378" i="3"/>
  <c r="L378" i="3" s="1"/>
  <c r="M378" i="3" s="1"/>
  <c r="K320" i="3"/>
  <c r="L320" i="3" s="1"/>
  <c r="M320" i="3" s="1"/>
  <c r="K256" i="3"/>
  <c r="L256" i="3" s="1"/>
  <c r="M256" i="3" s="1"/>
  <c r="K192" i="3"/>
  <c r="L192" i="3" s="1"/>
  <c r="M192" i="3" s="1"/>
  <c r="K128" i="3"/>
  <c r="L128" i="3" s="1"/>
  <c r="M128" i="3" s="1"/>
  <c r="K64" i="3"/>
  <c r="L64" i="3" s="1"/>
  <c r="M64" i="3" s="1"/>
  <c r="K406" i="3"/>
  <c r="L406" i="3" s="1"/>
  <c r="M406" i="3" s="1"/>
  <c r="K390" i="3"/>
  <c r="L390" i="3" s="1"/>
  <c r="M390" i="3" s="1"/>
  <c r="K368" i="3"/>
  <c r="L368" i="3" s="1"/>
  <c r="M368" i="3" s="1"/>
  <c r="K304" i="3"/>
  <c r="L304" i="3" s="1"/>
  <c r="M304" i="3" s="1"/>
  <c r="K240" i="3"/>
  <c r="L240" i="3" s="1"/>
  <c r="M240" i="3" s="1"/>
  <c r="K176" i="3"/>
  <c r="L176" i="3" s="1"/>
  <c r="M176" i="3" s="1"/>
  <c r="K112" i="3"/>
  <c r="L112" i="3" s="1"/>
  <c r="M112" i="3" s="1"/>
  <c r="K48" i="3"/>
  <c r="L48" i="3" s="1"/>
  <c r="M48" i="3" s="1"/>
  <c r="K402" i="3"/>
  <c r="L402" i="3" s="1"/>
  <c r="M402" i="3" s="1"/>
  <c r="K386" i="3"/>
  <c r="L386" i="3" s="1"/>
  <c r="M386" i="3" s="1"/>
  <c r="K352" i="3"/>
  <c r="L352" i="3" s="1"/>
  <c r="M352" i="3" s="1"/>
  <c r="K288" i="3"/>
  <c r="L288" i="3" s="1"/>
  <c r="M288" i="3" s="1"/>
  <c r="K224" i="3"/>
  <c r="L224" i="3" s="1"/>
  <c r="M224" i="3" s="1"/>
  <c r="K160" i="3"/>
  <c r="L160" i="3" s="1"/>
  <c r="M160" i="3" s="1"/>
  <c r="K96" i="3"/>
  <c r="L96" i="3" s="1"/>
  <c r="M96" i="3" s="1"/>
  <c r="K414" i="3"/>
  <c r="L414" i="3" s="1"/>
  <c r="M414" i="3" s="1"/>
  <c r="K398" i="3"/>
  <c r="L398" i="3" s="1"/>
  <c r="M398" i="3" s="1"/>
  <c r="K382" i="3"/>
  <c r="L382" i="3" s="1"/>
  <c r="M382" i="3" s="1"/>
  <c r="K336" i="3"/>
  <c r="L336" i="3" s="1"/>
  <c r="M336" i="3" s="1"/>
  <c r="K272" i="3"/>
  <c r="L272" i="3" s="1"/>
  <c r="M272" i="3" s="1"/>
  <c r="K208" i="3"/>
  <c r="L208" i="3" s="1"/>
  <c r="M208" i="3" s="1"/>
  <c r="K144" i="3"/>
  <c r="L144" i="3" s="1"/>
  <c r="M144" i="3" s="1"/>
  <c r="F100" i="3"/>
  <c r="G100" i="3" s="1"/>
  <c r="F36" i="3"/>
  <c r="G36" i="3" s="1"/>
  <c r="F132" i="3"/>
  <c r="G132" i="3" s="1"/>
  <c r="F228" i="3"/>
  <c r="G228" i="3" s="1"/>
  <c r="F164" i="3"/>
  <c r="G164" i="3" s="1"/>
  <c r="E407" i="3"/>
  <c r="F407" i="3" s="1"/>
  <c r="G407" i="3" s="1"/>
  <c r="E385" i="3"/>
  <c r="E364" i="3"/>
  <c r="F364" i="3" s="1"/>
  <c r="E343" i="3"/>
  <c r="F343" i="3" s="1"/>
  <c r="G343" i="3" s="1"/>
  <c r="E321" i="3"/>
  <c r="E300" i="3"/>
  <c r="F300" i="3" s="1"/>
  <c r="G300" i="3" s="1"/>
  <c r="E279" i="3"/>
  <c r="F279" i="3" s="1"/>
  <c r="G279" i="3" s="1"/>
  <c r="E257" i="3"/>
  <c r="E236" i="3"/>
  <c r="F236" i="3" s="1"/>
  <c r="G236" i="3" s="1"/>
  <c r="E204" i="3"/>
  <c r="F204" i="3" s="1"/>
  <c r="G204" i="3" s="1"/>
  <c r="E172" i="3"/>
  <c r="F172" i="3" s="1"/>
  <c r="G172" i="3" s="1"/>
  <c r="E140" i="3"/>
  <c r="F140" i="3" s="1"/>
  <c r="G140" i="3" s="1"/>
  <c r="E108" i="3"/>
  <c r="F108" i="3" s="1"/>
  <c r="G108" i="3" s="1"/>
  <c r="E76" i="3"/>
  <c r="F76" i="3" s="1"/>
  <c r="G76" i="3" s="1"/>
  <c r="E44" i="3"/>
  <c r="F44" i="3" s="1"/>
  <c r="G44" i="3" s="1"/>
  <c r="E396" i="3"/>
  <c r="F396" i="3" s="1"/>
  <c r="G396" i="3" s="1"/>
  <c r="E375" i="3"/>
  <c r="E353" i="3"/>
  <c r="F353" i="3" s="1"/>
  <c r="G353" i="3" s="1"/>
  <c r="E332" i="3"/>
  <c r="F332" i="3" s="1"/>
  <c r="G332" i="3" s="1"/>
  <c r="E311" i="3"/>
  <c r="E289" i="3"/>
  <c r="F289" i="3" s="1"/>
  <c r="G289" i="3" s="1"/>
  <c r="E268" i="3"/>
  <c r="F268" i="3" s="1"/>
  <c r="G268" i="3" s="1"/>
  <c r="E247" i="3"/>
  <c r="E220" i="3"/>
  <c r="F220" i="3" s="1"/>
  <c r="G220" i="3" s="1"/>
  <c r="E188" i="3"/>
  <c r="F188" i="3" s="1"/>
  <c r="G188" i="3" s="1"/>
  <c r="E156" i="3"/>
  <c r="F156" i="3" s="1"/>
  <c r="G156" i="3" s="1"/>
  <c r="E124" i="3"/>
  <c r="F124" i="3" s="1"/>
  <c r="G124" i="3" s="1"/>
  <c r="E92" i="3"/>
  <c r="F92" i="3" s="1"/>
  <c r="G92" i="3" s="1"/>
  <c r="E60" i="3"/>
  <c r="F60" i="3" s="1"/>
  <c r="G60" i="3" s="1"/>
  <c r="K37" i="3"/>
  <c r="L37" i="3" s="1"/>
  <c r="M37" i="3" s="1"/>
  <c r="K41" i="3"/>
  <c r="L41" i="3" s="1"/>
  <c r="M41" i="3" s="1"/>
  <c r="K45" i="3"/>
  <c r="L45" i="3" s="1"/>
  <c r="M45" i="3" s="1"/>
  <c r="K49" i="3"/>
  <c r="L49" i="3" s="1"/>
  <c r="M49" i="3" s="1"/>
  <c r="K53" i="3"/>
  <c r="L53" i="3" s="1"/>
  <c r="M53" i="3" s="1"/>
  <c r="K57" i="3"/>
  <c r="L57" i="3" s="1"/>
  <c r="M57" i="3" s="1"/>
  <c r="K61" i="3"/>
  <c r="L61" i="3" s="1"/>
  <c r="M61" i="3" s="1"/>
  <c r="K65" i="3"/>
  <c r="L65" i="3" s="1"/>
  <c r="M65" i="3" s="1"/>
  <c r="K69" i="3"/>
  <c r="L69" i="3" s="1"/>
  <c r="M69" i="3" s="1"/>
  <c r="K73" i="3"/>
  <c r="L73" i="3" s="1"/>
  <c r="M73" i="3" s="1"/>
  <c r="K77" i="3"/>
  <c r="L77" i="3" s="1"/>
  <c r="M77" i="3" s="1"/>
  <c r="K81" i="3"/>
  <c r="L81" i="3" s="1"/>
  <c r="M81" i="3" s="1"/>
  <c r="K85" i="3"/>
  <c r="L85" i="3" s="1"/>
  <c r="M85" i="3" s="1"/>
  <c r="K89" i="3"/>
  <c r="L89" i="3" s="1"/>
  <c r="M89" i="3" s="1"/>
  <c r="K93" i="3"/>
  <c r="L93" i="3" s="1"/>
  <c r="M93" i="3" s="1"/>
  <c r="K97" i="3"/>
  <c r="L97" i="3" s="1"/>
  <c r="M97" i="3" s="1"/>
  <c r="K101" i="3"/>
  <c r="L101" i="3" s="1"/>
  <c r="M101" i="3" s="1"/>
  <c r="K105" i="3"/>
  <c r="L105" i="3" s="1"/>
  <c r="M105" i="3" s="1"/>
  <c r="K109" i="3"/>
  <c r="L109" i="3" s="1"/>
  <c r="M109" i="3" s="1"/>
  <c r="K113" i="3"/>
  <c r="L113" i="3" s="1"/>
  <c r="M113" i="3" s="1"/>
  <c r="K117" i="3"/>
  <c r="L117" i="3" s="1"/>
  <c r="M117" i="3" s="1"/>
  <c r="K121" i="3"/>
  <c r="L121" i="3" s="1"/>
  <c r="M121" i="3" s="1"/>
  <c r="K125" i="3"/>
  <c r="L125" i="3" s="1"/>
  <c r="M125" i="3" s="1"/>
  <c r="K129" i="3"/>
  <c r="L129" i="3" s="1"/>
  <c r="M129" i="3" s="1"/>
  <c r="K133" i="3"/>
  <c r="L133" i="3" s="1"/>
  <c r="M133" i="3" s="1"/>
  <c r="K137" i="3"/>
  <c r="L137" i="3" s="1"/>
  <c r="M137" i="3" s="1"/>
  <c r="K141" i="3"/>
  <c r="L141" i="3" s="1"/>
  <c r="M141" i="3" s="1"/>
  <c r="K145" i="3"/>
  <c r="L145" i="3" s="1"/>
  <c r="M145" i="3" s="1"/>
  <c r="K149" i="3"/>
  <c r="L149" i="3" s="1"/>
  <c r="M149" i="3" s="1"/>
  <c r="K153" i="3"/>
  <c r="L153" i="3" s="1"/>
  <c r="M153" i="3" s="1"/>
  <c r="K157" i="3"/>
  <c r="L157" i="3" s="1"/>
  <c r="M157" i="3" s="1"/>
  <c r="K161" i="3"/>
  <c r="L161" i="3" s="1"/>
  <c r="M161" i="3" s="1"/>
  <c r="K165" i="3"/>
  <c r="L165" i="3" s="1"/>
  <c r="M165" i="3" s="1"/>
  <c r="K169" i="3"/>
  <c r="L169" i="3" s="1"/>
  <c r="M169" i="3" s="1"/>
  <c r="K173" i="3"/>
  <c r="L173" i="3" s="1"/>
  <c r="M173" i="3" s="1"/>
  <c r="K177" i="3"/>
  <c r="L177" i="3" s="1"/>
  <c r="M177" i="3" s="1"/>
  <c r="K181" i="3"/>
  <c r="L181" i="3" s="1"/>
  <c r="M181" i="3" s="1"/>
  <c r="K185" i="3"/>
  <c r="L185" i="3" s="1"/>
  <c r="M185" i="3" s="1"/>
  <c r="K189" i="3"/>
  <c r="L189" i="3" s="1"/>
  <c r="M189" i="3" s="1"/>
  <c r="K193" i="3"/>
  <c r="L193" i="3" s="1"/>
  <c r="M193" i="3" s="1"/>
  <c r="K197" i="3"/>
  <c r="L197" i="3" s="1"/>
  <c r="M197" i="3" s="1"/>
  <c r="K201" i="3"/>
  <c r="L201" i="3" s="1"/>
  <c r="M201" i="3" s="1"/>
  <c r="K205" i="3"/>
  <c r="L205" i="3" s="1"/>
  <c r="M205" i="3" s="1"/>
  <c r="K209" i="3"/>
  <c r="L209" i="3" s="1"/>
  <c r="M209" i="3" s="1"/>
  <c r="K213" i="3"/>
  <c r="L213" i="3" s="1"/>
  <c r="M213" i="3" s="1"/>
  <c r="K217" i="3"/>
  <c r="L217" i="3" s="1"/>
  <c r="M217" i="3" s="1"/>
  <c r="K221" i="3"/>
  <c r="L221" i="3" s="1"/>
  <c r="M221" i="3" s="1"/>
  <c r="K225" i="3"/>
  <c r="L225" i="3" s="1"/>
  <c r="M225" i="3" s="1"/>
  <c r="K229" i="3"/>
  <c r="L229" i="3" s="1"/>
  <c r="M229" i="3" s="1"/>
  <c r="K233" i="3"/>
  <c r="L233" i="3" s="1"/>
  <c r="M233" i="3" s="1"/>
  <c r="K237" i="3"/>
  <c r="L237" i="3" s="1"/>
  <c r="M237" i="3" s="1"/>
  <c r="K241" i="3"/>
  <c r="L241" i="3" s="1"/>
  <c r="M241" i="3" s="1"/>
  <c r="K245" i="3"/>
  <c r="L245" i="3" s="1"/>
  <c r="M245" i="3" s="1"/>
  <c r="K249" i="3"/>
  <c r="L249" i="3" s="1"/>
  <c r="M249" i="3" s="1"/>
  <c r="K253" i="3"/>
  <c r="L253" i="3" s="1"/>
  <c r="M253" i="3" s="1"/>
  <c r="K257" i="3"/>
  <c r="L257" i="3" s="1"/>
  <c r="M257" i="3" s="1"/>
  <c r="K261" i="3"/>
  <c r="L261" i="3" s="1"/>
  <c r="M261" i="3" s="1"/>
  <c r="K265" i="3"/>
  <c r="L265" i="3" s="1"/>
  <c r="M265" i="3" s="1"/>
  <c r="K269" i="3"/>
  <c r="L269" i="3" s="1"/>
  <c r="M269" i="3" s="1"/>
  <c r="K273" i="3"/>
  <c r="L273" i="3" s="1"/>
  <c r="M273" i="3" s="1"/>
  <c r="K277" i="3"/>
  <c r="L277" i="3" s="1"/>
  <c r="M277" i="3" s="1"/>
  <c r="K281" i="3"/>
  <c r="L281" i="3" s="1"/>
  <c r="M281" i="3" s="1"/>
  <c r="K285" i="3"/>
  <c r="L285" i="3" s="1"/>
  <c r="M285" i="3" s="1"/>
  <c r="K289" i="3"/>
  <c r="L289" i="3" s="1"/>
  <c r="M289" i="3" s="1"/>
  <c r="K293" i="3"/>
  <c r="L293" i="3" s="1"/>
  <c r="M293" i="3" s="1"/>
  <c r="K297" i="3"/>
  <c r="L297" i="3" s="1"/>
  <c r="M297" i="3" s="1"/>
  <c r="K301" i="3"/>
  <c r="L301" i="3" s="1"/>
  <c r="M301" i="3" s="1"/>
  <c r="K305" i="3"/>
  <c r="L305" i="3" s="1"/>
  <c r="M305" i="3" s="1"/>
  <c r="K309" i="3"/>
  <c r="L309" i="3" s="1"/>
  <c r="M309" i="3" s="1"/>
  <c r="K313" i="3"/>
  <c r="L313" i="3" s="1"/>
  <c r="M313" i="3" s="1"/>
  <c r="K317" i="3"/>
  <c r="L317" i="3" s="1"/>
  <c r="M317" i="3" s="1"/>
  <c r="K321" i="3"/>
  <c r="L321" i="3" s="1"/>
  <c r="M321" i="3" s="1"/>
  <c r="K325" i="3"/>
  <c r="L325" i="3" s="1"/>
  <c r="M325" i="3" s="1"/>
  <c r="K329" i="3"/>
  <c r="L329" i="3" s="1"/>
  <c r="M329" i="3" s="1"/>
  <c r="K333" i="3"/>
  <c r="L333" i="3" s="1"/>
  <c r="M333" i="3" s="1"/>
  <c r="K337" i="3"/>
  <c r="L337" i="3" s="1"/>
  <c r="M337" i="3" s="1"/>
  <c r="K341" i="3"/>
  <c r="L341" i="3" s="1"/>
  <c r="M341" i="3" s="1"/>
  <c r="K345" i="3"/>
  <c r="L345" i="3" s="1"/>
  <c r="M345" i="3" s="1"/>
  <c r="K349" i="3"/>
  <c r="L349" i="3" s="1"/>
  <c r="M349" i="3" s="1"/>
  <c r="K353" i="3"/>
  <c r="L353" i="3" s="1"/>
  <c r="M353" i="3" s="1"/>
  <c r="K357" i="3"/>
  <c r="L357" i="3" s="1"/>
  <c r="M357" i="3" s="1"/>
  <c r="K361" i="3"/>
  <c r="L361" i="3" s="1"/>
  <c r="M361" i="3" s="1"/>
  <c r="K365" i="3"/>
  <c r="L365" i="3" s="1"/>
  <c r="M365" i="3" s="1"/>
  <c r="K369" i="3"/>
  <c r="L369" i="3" s="1"/>
  <c r="M369" i="3" s="1"/>
  <c r="K373" i="3"/>
  <c r="L373" i="3" s="1"/>
  <c r="M373" i="3" s="1"/>
  <c r="K38" i="3"/>
  <c r="L38" i="3" s="1"/>
  <c r="M38" i="3" s="1"/>
  <c r="K42" i="3"/>
  <c r="L42" i="3" s="1"/>
  <c r="M42" i="3" s="1"/>
  <c r="K46" i="3"/>
  <c r="L46" i="3" s="1"/>
  <c r="M46" i="3" s="1"/>
  <c r="K50" i="3"/>
  <c r="L50" i="3" s="1"/>
  <c r="M50" i="3" s="1"/>
  <c r="K54" i="3"/>
  <c r="L54" i="3" s="1"/>
  <c r="M54" i="3" s="1"/>
  <c r="K58" i="3"/>
  <c r="L58" i="3" s="1"/>
  <c r="M58" i="3" s="1"/>
  <c r="K62" i="3"/>
  <c r="L62" i="3" s="1"/>
  <c r="M62" i="3" s="1"/>
  <c r="K66" i="3"/>
  <c r="L66" i="3" s="1"/>
  <c r="M66" i="3" s="1"/>
  <c r="K70" i="3"/>
  <c r="L70" i="3" s="1"/>
  <c r="M70" i="3" s="1"/>
  <c r="K74" i="3"/>
  <c r="L74" i="3" s="1"/>
  <c r="M74" i="3" s="1"/>
  <c r="K78" i="3"/>
  <c r="L78" i="3" s="1"/>
  <c r="M78" i="3" s="1"/>
  <c r="K82" i="3"/>
  <c r="L82" i="3" s="1"/>
  <c r="M82" i="3" s="1"/>
  <c r="K86" i="3"/>
  <c r="L86" i="3" s="1"/>
  <c r="M86" i="3" s="1"/>
  <c r="K90" i="3"/>
  <c r="L90" i="3" s="1"/>
  <c r="M90" i="3" s="1"/>
  <c r="K94" i="3"/>
  <c r="L94" i="3" s="1"/>
  <c r="M94" i="3" s="1"/>
  <c r="K98" i="3"/>
  <c r="L98" i="3" s="1"/>
  <c r="M98" i="3" s="1"/>
  <c r="K102" i="3"/>
  <c r="L102" i="3" s="1"/>
  <c r="M102" i="3" s="1"/>
  <c r="K106" i="3"/>
  <c r="L106" i="3" s="1"/>
  <c r="M106" i="3" s="1"/>
  <c r="K110" i="3"/>
  <c r="L110" i="3" s="1"/>
  <c r="M110" i="3" s="1"/>
  <c r="K114" i="3"/>
  <c r="L114" i="3" s="1"/>
  <c r="M114" i="3" s="1"/>
  <c r="K118" i="3"/>
  <c r="L118" i="3" s="1"/>
  <c r="M118" i="3" s="1"/>
  <c r="K122" i="3"/>
  <c r="L122" i="3" s="1"/>
  <c r="M122" i="3" s="1"/>
  <c r="K126" i="3"/>
  <c r="L126" i="3" s="1"/>
  <c r="M126" i="3" s="1"/>
  <c r="K130" i="3"/>
  <c r="L130" i="3" s="1"/>
  <c r="M130" i="3" s="1"/>
  <c r="K134" i="3"/>
  <c r="L134" i="3" s="1"/>
  <c r="M134" i="3" s="1"/>
  <c r="K138" i="3"/>
  <c r="L138" i="3" s="1"/>
  <c r="M138" i="3" s="1"/>
  <c r="K142" i="3"/>
  <c r="L142" i="3" s="1"/>
  <c r="M142" i="3" s="1"/>
  <c r="K146" i="3"/>
  <c r="L146" i="3" s="1"/>
  <c r="M146" i="3" s="1"/>
  <c r="K150" i="3"/>
  <c r="L150" i="3" s="1"/>
  <c r="M150" i="3" s="1"/>
  <c r="K154" i="3"/>
  <c r="L154" i="3" s="1"/>
  <c r="M154" i="3" s="1"/>
  <c r="K158" i="3"/>
  <c r="L158" i="3" s="1"/>
  <c r="M158" i="3" s="1"/>
  <c r="K162" i="3"/>
  <c r="L162" i="3" s="1"/>
  <c r="M162" i="3" s="1"/>
  <c r="K166" i="3"/>
  <c r="L166" i="3" s="1"/>
  <c r="M166" i="3" s="1"/>
  <c r="K170" i="3"/>
  <c r="L170" i="3" s="1"/>
  <c r="M170" i="3" s="1"/>
  <c r="K174" i="3"/>
  <c r="L174" i="3" s="1"/>
  <c r="M174" i="3" s="1"/>
  <c r="K178" i="3"/>
  <c r="L178" i="3" s="1"/>
  <c r="M178" i="3" s="1"/>
  <c r="K182" i="3"/>
  <c r="L182" i="3" s="1"/>
  <c r="M182" i="3" s="1"/>
  <c r="K186" i="3"/>
  <c r="L186" i="3" s="1"/>
  <c r="M186" i="3" s="1"/>
  <c r="K190" i="3"/>
  <c r="L190" i="3" s="1"/>
  <c r="M190" i="3" s="1"/>
  <c r="K194" i="3"/>
  <c r="L194" i="3" s="1"/>
  <c r="M194" i="3" s="1"/>
  <c r="K198" i="3"/>
  <c r="L198" i="3" s="1"/>
  <c r="M198" i="3" s="1"/>
  <c r="K202" i="3"/>
  <c r="L202" i="3" s="1"/>
  <c r="M202" i="3" s="1"/>
  <c r="K206" i="3"/>
  <c r="L206" i="3" s="1"/>
  <c r="M206" i="3" s="1"/>
  <c r="K210" i="3"/>
  <c r="L210" i="3" s="1"/>
  <c r="M210" i="3" s="1"/>
  <c r="K214" i="3"/>
  <c r="L214" i="3" s="1"/>
  <c r="M214" i="3" s="1"/>
  <c r="K218" i="3"/>
  <c r="L218" i="3" s="1"/>
  <c r="M218" i="3" s="1"/>
  <c r="K222" i="3"/>
  <c r="L222" i="3" s="1"/>
  <c r="M222" i="3" s="1"/>
  <c r="K226" i="3"/>
  <c r="L226" i="3" s="1"/>
  <c r="M226" i="3" s="1"/>
  <c r="K230" i="3"/>
  <c r="L230" i="3" s="1"/>
  <c r="M230" i="3" s="1"/>
  <c r="K234" i="3"/>
  <c r="L234" i="3" s="1"/>
  <c r="M234" i="3" s="1"/>
  <c r="K238" i="3"/>
  <c r="L238" i="3" s="1"/>
  <c r="M238" i="3" s="1"/>
  <c r="K242" i="3"/>
  <c r="L242" i="3" s="1"/>
  <c r="M242" i="3" s="1"/>
  <c r="K246" i="3"/>
  <c r="L246" i="3" s="1"/>
  <c r="M246" i="3" s="1"/>
  <c r="K250" i="3"/>
  <c r="L250" i="3" s="1"/>
  <c r="M250" i="3" s="1"/>
  <c r="K254" i="3"/>
  <c r="L254" i="3" s="1"/>
  <c r="M254" i="3" s="1"/>
  <c r="K258" i="3"/>
  <c r="L258" i="3" s="1"/>
  <c r="M258" i="3" s="1"/>
  <c r="K262" i="3"/>
  <c r="L262" i="3" s="1"/>
  <c r="M262" i="3" s="1"/>
  <c r="K266" i="3"/>
  <c r="L266" i="3" s="1"/>
  <c r="M266" i="3" s="1"/>
  <c r="K270" i="3"/>
  <c r="L270" i="3" s="1"/>
  <c r="M270" i="3" s="1"/>
  <c r="K274" i="3"/>
  <c r="L274" i="3" s="1"/>
  <c r="M274" i="3" s="1"/>
  <c r="K278" i="3"/>
  <c r="L278" i="3" s="1"/>
  <c r="M278" i="3" s="1"/>
  <c r="K282" i="3"/>
  <c r="L282" i="3" s="1"/>
  <c r="M282" i="3" s="1"/>
  <c r="K286" i="3"/>
  <c r="L286" i="3" s="1"/>
  <c r="M286" i="3" s="1"/>
  <c r="K290" i="3"/>
  <c r="L290" i="3" s="1"/>
  <c r="M290" i="3" s="1"/>
  <c r="K294" i="3"/>
  <c r="L294" i="3" s="1"/>
  <c r="M294" i="3" s="1"/>
  <c r="K298" i="3"/>
  <c r="L298" i="3" s="1"/>
  <c r="M298" i="3" s="1"/>
  <c r="K302" i="3"/>
  <c r="L302" i="3" s="1"/>
  <c r="M302" i="3" s="1"/>
  <c r="K306" i="3"/>
  <c r="L306" i="3" s="1"/>
  <c r="M306" i="3" s="1"/>
  <c r="K310" i="3"/>
  <c r="L310" i="3" s="1"/>
  <c r="M310" i="3" s="1"/>
  <c r="K314" i="3"/>
  <c r="L314" i="3" s="1"/>
  <c r="M314" i="3" s="1"/>
  <c r="K318" i="3"/>
  <c r="L318" i="3" s="1"/>
  <c r="M318" i="3" s="1"/>
  <c r="K322" i="3"/>
  <c r="L322" i="3" s="1"/>
  <c r="M322" i="3" s="1"/>
  <c r="K326" i="3"/>
  <c r="L326" i="3" s="1"/>
  <c r="M326" i="3" s="1"/>
  <c r="K330" i="3"/>
  <c r="L330" i="3" s="1"/>
  <c r="M330" i="3" s="1"/>
  <c r="K334" i="3"/>
  <c r="L334" i="3" s="1"/>
  <c r="M334" i="3" s="1"/>
  <c r="K338" i="3"/>
  <c r="L338" i="3" s="1"/>
  <c r="M338" i="3" s="1"/>
  <c r="K342" i="3"/>
  <c r="L342" i="3" s="1"/>
  <c r="M342" i="3" s="1"/>
  <c r="K346" i="3"/>
  <c r="L346" i="3" s="1"/>
  <c r="M346" i="3" s="1"/>
  <c r="K350" i="3"/>
  <c r="L350" i="3" s="1"/>
  <c r="M350" i="3" s="1"/>
  <c r="K354" i="3"/>
  <c r="L354" i="3" s="1"/>
  <c r="M354" i="3" s="1"/>
  <c r="K358" i="3"/>
  <c r="L358" i="3" s="1"/>
  <c r="M358" i="3" s="1"/>
  <c r="K362" i="3"/>
  <c r="L362" i="3" s="1"/>
  <c r="M362" i="3" s="1"/>
  <c r="K366" i="3"/>
  <c r="L366" i="3" s="1"/>
  <c r="M366" i="3" s="1"/>
  <c r="K370" i="3"/>
  <c r="L370" i="3" s="1"/>
  <c r="M370" i="3" s="1"/>
  <c r="K374" i="3"/>
  <c r="L374" i="3" s="1"/>
  <c r="M374" i="3" s="1"/>
  <c r="K39" i="3"/>
  <c r="L39" i="3" s="1"/>
  <c r="M39" i="3" s="1"/>
  <c r="K43" i="3"/>
  <c r="L43" i="3" s="1"/>
  <c r="M43" i="3" s="1"/>
  <c r="K47" i="3"/>
  <c r="L47" i="3" s="1"/>
  <c r="M47" i="3" s="1"/>
  <c r="K51" i="3"/>
  <c r="L51" i="3" s="1"/>
  <c r="M51" i="3" s="1"/>
  <c r="K55" i="3"/>
  <c r="L55" i="3" s="1"/>
  <c r="M55" i="3" s="1"/>
  <c r="K59" i="3"/>
  <c r="L59" i="3" s="1"/>
  <c r="M59" i="3" s="1"/>
  <c r="K63" i="3"/>
  <c r="L63" i="3" s="1"/>
  <c r="M63" i="3" s="1"/>
  <c r="K67" i="3"/>
  <c r="L67" i="3" s="1"/>
  <c r="M67" i="3" s="1"/>
  <c r="K71" i="3"/>
  <c r="L71" i="3" s="1"/>
  <c r="M71" i="3" s="1"/>
  <c r="K75" i="3"/>
  <c r="L75" i="3" s="1"/>
  <c r="M75" i="3" s="1"/>
  <c r="K79" i="3"/>
  <c r="L79" i="3" s="1"/>
  <c r="M79" i="3" s="1"/>
  <c r="K83" i="3"/>
  <c r="L83" i="3" s="1"/>
  <c r="M83" i="3" s="1"/>
  <c r="K87" i="3"/>
  <c r="L87" i="3" s="1"/>
  <c r="M87" i="3" s="1"/>
  <c r="K91" i="3"/>
  <c r="L91" i="3" s="1"/>
  <c r="M91" i="3" s="1"/>
  <c r="K95" i="3"/>
  <c r="L95" i="3" s="1"/>
  <c r="M95" i="3" s="1"/>
  <c r="K99" i="3"/>
  <c r="L99" i="3" s="1"/>
  <c r="M99" i="3" s="1"/>
  <c r="K103" i="3"/>
  <c r="L103" i="3" s="1"/>
  <c r="M103" i="3" s="1"/>
  <c r="K107" i="3"/>
  <c r="L107" i="3" s="1"/>
  <c r="M107" i="3" s="1"/>
  <c r="K111" i="3"/>
  <c r="L111" i="3" s="1"/>
  <c r="M111" i="3" s="1"/>
  <c r="K115" i="3"/>
  <c r="L115" i="3" s="1"/>
  <c r="M115" i="3" s="1"/>
  <c r="K119" i="3"/>
  <c r="L119" i="3" s="1"/>
  <c r="M119" i="3" s="1"/>
  <c r="K123" i="3"/>
  <c r="L123" i="3" s="1"/>
  <c r="M123" i="3" s="1"/>
  <c r="K127" i="3"/>
  <c r="L127" i="3" s="1"/>
  <c r="M127" i="3" s="1"/>
  <c r="K131" i="3"/>
  <c r="L131" i="3" s="1"/>
  <c r="M131" i="3" s="1"/>
  <c r="K135" i="3"/>
  <c r="L135" i="3" s="1"/>
  <c r="M135" i="3" s="1"/>
  <c r="K139" i="3"/>
  <c r="L139" i="3" s="1"/>
  <c r="M139" i="3" s="1"/>
  <c r="K143" i="3"/>
  <c r="L143" i="3" s="1"/>
  <c r="M143" i="3" s="1"/>
  <c r="K147" i="3"/>
  <c r="L147" i="3" s="1"/>
  <c r="M147" i="3" s="1"/>
  <c r="K151" i="3"/>
  <c r="L151" i="3" s="1"/>
  <c r="M151" i="3" s="1"/>
  <c r="K155" i="3"/>
  <c r="L155" i="3" s="1"/>
  <c r="M155" i="3" s="1"/>
  <c r="K159" i="3"/>
  <c r="L159" i="3" s="1"/>
  <c r="M159" i="3" s="1"/>
  <c r="K163" i="3"/>
  <c r="L163" i="3" s="1"/>
  <c r="M163" i="3" s="1"/>
  <c r="K167" i="3"/>
  <c r="L167" i="3" s="1"/>
  <c r="M167" i="3" s="1"/>
  <c r="K171" i="3"/>
  <c r="L171" i="3" s="1"/>
  <c r="M171" i="3" s="1"/>
  <c r="K175" i="3"/>
  <c r="L175" i="3" s="1"/>
  <c r="M175" i="3" s="1"/>
  <c r="K179" i="3"/>
  <c r="L179" i="3" s="1"/>
  <c r="M179" i="3" s="1"/>
  <c r="K183" i="3"/>
  <c r="L183" i="3" s="1"/>
  <c r="M183" i="3" s="1"/>
  <c r="K187" i="3"/>
  <c r="L187" i="3" s="1"/>
  <c r="M187" i="3" s="1"/>
  <c r="K191" i="3"/>
  <c r="L191" i="3" s="1"/>
  <c r="M191" i="3" s="1"/>
  <c r="K195" i="3"/>
  <c r="L195" i="3" s="1"/>
  <c r="M195" i="3" s="1"/>
  <c r="K199" i="3"/>
  <c r="L199" i="3" s="1"/>
  <c r="M199" i="3" s="1"/>
  <c r="K203" i="3"/>
  <c r="L203" i="3" s="1"/>
  <c r="M203" i="3" s="1"/>
  <c r="K207" i="3"/>
  <c r="L207" i="3" s="1"/>
  <c r="M207" i="3" s="1"/>
  <c r="K211" i="3"/>
  <c r="L211" i="3" s="1"/>
  <c r="M211" i="3" s="1"/>
  <c r="K215" i="3"/>
  <c r="L215" i="3" s="1"/>
  <c r="M215" i="3" s="1"/>
  <c r="K219" i="3"/>
  <c r="L219" i="3" s="1"/>
  <c r="M219" i="3" s="1"/>
  <c r="K223" i="3"/>
  <c r="L223" i="3" s="1"/>
  <c r="M223" i="3" s="1"/>
  <c r="K227" i="3"/>
  <c r="L227" i="3" s="1"/>
  <c r="M227" i="3" s="1"/>
  <c r="K231" i="3"/>
  <c r="L231" i="3" s="1"/>
  <c r="M231" i="3" s="1"/>
  <c r="K235" i="3"/>
  <c r="L235" i="3" s="1"/>
  <c r="M235" i="3" s="1"/>
  <c r="K239" i="3"/>
  <c r="L239" i="3" s="1"/>
  <c r="M239" i="3" s="1"/>
  <c r="K243" i="3"/>
  <c r="L243" i="3" s="1"/>
  <c r="M243" i="3" s="1"/>
  <c r="K247" i="3"/>
  <c r="L247" i="3" s="1"/>
  <c r="M247" i="3" s="1"/>
  <c r="K251" i="3"/>
  <c r="L251" i="3" s="1"/>
  <c r="M251" i="3" s="1"/>
  <c r="K255" i="3"/>
  <c r="L255" i="3" s="1"/>
  <c r="M255" i="3" s="1"/>
  <c r="K259" i="3"/>
  <c r="L259" i="3" s="1"/>
  <c r="M259" i="3" s="1"/>
  <c r="K263" i="3"/>
  <c r="L263" i="3" s="1"/>
  <c r="M263" i="3" s="1"/>
  <c r="K267" i="3"/>
  <c r="L267" i="3" s="1"/>
  <c r="M267" i="3" s="1"/>
  <c r="K271" i="3"/>
  <c r="L271" i="3" s="1"/>
  <c r="M271" i="3" s="1"/>
  <c r="K275" i="3"/>
  <c r="L275" i="3" s="1"/>
  <c r="M275" i="3" s="1"/>
  <c r="K279" i="3"/>
  <c r="L279" i="3" s="1"/>
  <c r="M279" i="3" s="1"/>
  <c r="K283" i="3"/>
  <c r="L283" i="3" s="1"/>
  <c r="M283" i="3" s="1"/>
  <c r="K287" i="3"/>
  <c r="L287" i="3" s="1"/>
  <c r="M287" i="3" s="1"/>
  <c r="K291" i="3"/>
  <c r="L291" i="3" s="1"/>
  <c r="M291" i="3" s="1"/>
  <c r="K295" i="3"/>
  <c r="L295" i="3" s="1"/>
  <c r="M295" i="3" s="1"/>
  <c r="K299" i="3"/>
  <c r="L299" i="3" s="1"/>
  <c r="M299" i="3" s="1"/>
  <c r="K303" i="3"/>
  <c r="L303" i="3" s="1"/>
  <c r="M303" i="3" s="1"/>
  <c r="K307" i="3"/>
  <c r="L307" i="3" s="1"/>
  <c r="M307" i="3" s="1"/>
  <c r="K311" i="3"/>
  <c r="L311" i="3" s="1"/>
  <c r="M311" i="3" s="1"/>
  <c r="K315" i="3"/>
  <c r="L315" i="3" s="1"/>
  <c r="M315" i="3" s="1"/>
  <c r="K319" i="3"/>
  <c r="L319" i="3" s="1"/>
  <c r="M319" i="3" s="1"/>
  <c r="K323" i="3"/>
  <c r="L323" i="3" s="1"/>
  <c r="M323" i="3" s="1"/>
  <c r="K327" i="3"/>
  <c r="L327" i="3" s="1"/>
  <c r="M327" i="3" s="1"/>
  <c r="K331" i="3"/>
  <c r="L331" i="3" s="1"/>
  <c r="M331" i="3" s="1"/>
  <c r="K335" i="3"/>
  <c r="L335" i="3" s="1"/>
  <c r="M335" i="3" s="1"/>
  <c r="K339" i="3"/>
  <c r="L339" i="3" s="1"/>
  <c r="M339" i="3" s="1"/>
  <c r="K343" i="3"/>
  <c r="L343" i="3" s="1"/>
  <c r="M343" i="3" s="1"/>
  <c r="K347" i="3"/>
  <c r="L347" i="3" s="1"/>
  <c r="M347" i="3" s="1"/>
  <c r="K351" i="3"/>
  <c r="L351" i="3" s="1"/>
  <c r="M351" i="3" s="1"/>
  <c r="K355" i="3"/>
  <c r="L355" i="3" s="1"/>
  <c r="M355" i="3" s="1"/>
  <c r="K359" i="3"/>
  <c r="L359" i="3" s="1"/>
  <c r="M359" i="3" s="1"/>
  <c r="K363" i="3"/>
  <c r="L363" i="3" s="1"/>
  <c r="M363" i="3" s="1"/>
  <c r="K367" i="3"/>
  <c r="L367" i="3" s="1"/>
  <c r="M367" i="3" s="1"/>
  <c r="K371" i="3"/>
  <c r="L371" i="3" s="1"/>
  <c r="M371" i="3" s="1"/>
  <c r="K375" i="3"/>
  <c r="L375" i="3" s="1"/>
  <c r="M375" i="3" s="1"/>
  <c r="K413" i="3"/>
  <c r="L413" i="3" s="1"/>
  <c r="M413" i="3" s="1"/>
  <c r="K409" i="3"/>
  <c r="L409" i="3" s="1"/>
  <c r="M409" i="3" s="1"/>
  <c r="K405" i="3"/>
  <c r="L405" i="3" s="1"/>
  <c r="M405" i="3" s="1"/>
  <c r="K401" i="3"/>
  <c r="L401" i="3" s="1"/>
  <c r="M401" i="3" s="1"/>
  <c r="K397" i="3"/>
  <c r="L397" i="3" s="1"/>
  <c r="M397" i="3" s="1"/>
  <c r="K393" i="3"/>
  <c r="L393" i="3" s="1"/>
  <c r="M393" i="3" s="1"/>
  <c r="K389" i="3"/>
  <c r="L389" i="3" s="1"/>
  <c r="M389" i="3" s="1"/>
  <c r="K385" i="3"/>
  <c r="L385" i="3" s="1"/>
  <c r="M385" i="3" s="1"/>
  <c r="K381" i="3"/>
  <c r="L381" i="3" s="1"/>
  <c r="M381" i="3" s="1"/>
  <c r="K377" i="3"/>
  <c r="L377" i="3" s="1"/>
  <c r="M377" i="3" s="1"/>
  <c r="K364" i="3"/>
  <c r="L364" i="3" s="1"/>
  <c r="M364" i="3" s="1"/>
  <c r="K348" i="3"/>
  <c r="L348" i="3" s="1"/>
  <c r="M348" i="3" s="1"/>
  <c r="K332" i="3"/>
  <c r="L332" i="3" s="1"/>
  <c r="M332" i="3" s="1"/>
  <c r="K316" i="3"/>
  <c r="L316" i="3" s="1"/>
  <c r="M316" i="3" s="1"/>
  <c r="K300" i="3"/>
  <c r="L300" i="3" s="1"/>
  <c r="M300" i="3" s="1"/>
  <c r="K284" i="3"/>
  <c r="L284" i="3" s="1"/>
  <c r="M284" i="3" s="1"/>
  <c r="K268" i="3"/>
  <c r="L268" i="3" s="1"/>
  <c r="M268" i="3" s="1"/>
  <c r="K252" i="3"/>
  <c r="L252" i="3" s="1"/>
  <c r="M252" i="3" s="1"/>
  <c r="K236" i="3"/>
  <c r="L236" i="3" s="1"/>
  <c r="M236" i="3" s="1"/>
  <c r="K220" i="3"/>
  <c r="L220" i="3" s="1"/>
  <c r="M220" i="3" s="1"/>
  <c r="K204" i="3"/>
  <c r="L204" i="3" s="1"/>
  <c r="M204" i="3" s="1"/>
  <c r="K188" i="3"/>
  <c r="L188" i="3" s="1"/>
  <c r="M188" i="3" s="1"/>
  <c r="K172" i="3"/>
  <c r="L172" i="3" s="1"/>
  <c r="M172" i="3" s="1"/>
  <c r="K156" i="3"/>
  <c r="L156" i="3" s="1"/>
  <c r="M156" i="3" s="1"/>
  <c r="K140" i="3"/>
  <c r="L140" i="3" s="1"/>
  <c r="M140" i="3" s="1"/>
  <c r="K124" i="3"/>
  <c r="L124" i="3" s="1"/>
  <c r="M124" i="3" s="1"/>
  <c r="K108" i="3"/>
  <c r="L108" i="3" s="1"/>
  <c r="M108" i="3" s="1"/>
  <c r="K92" i="3"/>
  <c r="L92" i="3" s="1"/>
  <c r="M92" i="3" s="1"/>
  <c r="K76" i="3"/>
  <c r="L76" i="3" s="1"/>
  <c r="M76" i="3" s="1"/>
  <c r="K60" i="3"/>
  <c r="L60" i="3" s="1"/>
  <c r="M60" i="3" s="1"/>
  <c r="K44" i="3"/>
  <c r="L44" i="3" s="1"/>
  <c r="M44" i="3" s="1"/>
  <c r="K412" i="3"/>
  <c r="L412" i="3" s="1"/>
  <c r="M412" i="3" s="1"/>
  <c r="K408" i="3"/>
  <c r="L408" i="3" s="1"/>
  <c r="M408" i="3" s="1"/>
  <c r="K404" i="3"/>
  <c r="L404" i="3" s="1"/>
  <c r="M404" i="3" s="1"/>
  <c r="K400" i="3"/>
  <c r="L400" i="3" s="1"/>
  <c r="M400" i="3" s="1"/>
  <c r="K396" i="3"/>
  <c r="L396" i="3" s="1"/>
  <c r="M396" i="3" s="1"/>
  <c r="K392" i="3"/>
  <c r="L392" i="3" s="1"/>
  <c r="M392" i="3" s="1"/>
  <c r="K388" i="3"/>
  <c r="L388" i="3" s="1"/>
  <c r="M388" i="3" s="1"/>
  <c r="K384" i="3"/>
  <c r="L384" i="3" s="1"/>
  <c r="M384" i="3" s="1"/>
  <c r="K380" i="3"/>
  <c r="L380" i="3" s="1"/>
  <c r="M380" i="3" s="1"/>
  <c r="K376" i="3"/>
  <c r="L376" i="3" s="1"/>
  <c r="M376" i="3" s="1"/>
  <c r="K360" i="3"/>
  <c r="L360" i="3" s="1"/>
  <c r="M360" i="3" s="1"/>
  <c r="K344" i="3"/>
  <c r="L344" i="3" s="1"/>
  <c r="M344" i="3" s="1"/>
  <c r="K328" i="3"/>
  <c r="L328" i="3" s="1"/>
  <c r="M328" i="3" s="1"/>
  <c r="K312" i="3"/>
  <c r="L312" i="3" s="1"/>
  <c r="M312" i="3" s="1"/>
  <c r="K296" i="3"/>
  <c r="L296" i="3" s="1"/>
  <c r="M296" i="3" s="1"/>
  <c r="K280" i="3"/>
  <c r="L280" i="3" s="1"/>
  <c r="M280" i="3" s="1"/>
  <c r="K264" i="3"/>
  <c r="L264" i="3" s="1"/>
  <c r="M264" i="3" s="1"/>
  <c r="K248" i="3"/>
  <c r="L248" i="3" s="1"/>
  <c r="M248" i="3" s="1"/>
  <c r="K232" i="3"/>
  <c r="L232" i="3" s="1"/>
  <c r="M232" i="3" s="1"/>
  <c r="K216" i="3"/>
  <c r="L216" i="3" s="1"/>
  <c r="M216" i="3" s="1"/>
  <c r="K200" i="3"/>
  <c r="L200" i="3" s="1"/>
  <c r="M200" i="3" s="1"/>
  <c r="K184" i="3"/>
  <c r="L184" i="3" s="1"/>
  <c r="M184" i="3" s="1"/>
  <c r="K168" i="3"/>
  <c r="L168" i="3" s="1"/>
  <c r="M168" i="3" s="1"/>
  <c r="K152" i="3"/>
  <c r="L152" i="3" s="1"/>
  <c r="M152" i="3" s="1"/>
  <c r="K136" i="3"/>
  <c r="L136" i="3" s="1"/>
  <c r="M136" i="3" s="1"/>
  <c r="K120" i="3"/>
  <c r="L120" i="3" s="1"/>
  <c r="M120" i="3" s="1"/>
  <c r="K104" i="3"/>
  <c r="L104" i="3" s="1"/>
  <c r="M104" i="3" s="1"/>
  <c r="K88" i="3"/>
  <c r="L88" i="3" s="1"/>
  <c r="M88" i="3" s="1"/>
  <c r="K72" i="3"/>
  <c r="L72" i="3" s="1"/>
  <c r="M72" i="3" s="1"/>
  <c r="K56" i="3"/>
  <c r="L56" i="3" s="1"/>
  <c r="M56" i="3" s="1"/>
  <c r="K40" i="3"/>
  <c r="L40" i="3" s="1"/>
  <c r="M40" i="3" s="1"/>
  <c r="K35" i="3"/>
  <c r="L35" i="3" s="1"/>
  <c r="M35" i="3" s="1"/>
  <c r="K411" i="3"/>
  <c r="L411" i="3" s="1"/>
  <c r="M411" i="3" s="1"/>
  <c r="K407" i="3"/>
  <c r="L407" i="3" s="1"/>
  <c r="M407" i="3" s="1"/>
  <c r="K403" i="3"/>
  <c r="L403" i="3" s="1"/>
  <c r="M403" i="3" s="1"/>
  <c r="K399" i="3"/>
  <c r="L399" i="3" s="1"/>
  <c r="M399" i="3" s="1"/>
  <c r="K395" i="3"/>
  <c r="L395" i="3" s="1"/>
  <c r="M395" i="3" s="1"/>
  <c r="K391" i="3"/>
  <c r="L391" i="3" s="1"/>
  <c r="M391" i="3" s="1"/>
  <c r="K387" i="3"/>
  <c r="L387" i="3" s="1"/>
  <c r="M387" i="3" s="1"/>
  <c r="K383" i="3"/>
  <c r="L383" i="3" s="1"/>
  <c r="M383" i="3" s="1"/>
  <c r="K379" i="3"/>
  <c r="L379" i="3" s="1"/>
  <c r="M379" i="3" s="1"/>
  <c r="K372" i="3"/>
  <c r="L372" i="3" s="1"/>
  <c r="M372" i="3" s="1"/>
  <c r="K356" i="3"/>
  <c r="L356" i="3" s="1"/>
  <c r="M356" i="3" s="1"/>
  <c r="K340" i="3"/>
  <c r="L340" i="3" s="1"/>
  <c r="M340" i="3" s="1"/>
  <c r="K324" i="3"/>
  <c r="L324" i="3" s="1"/>
  <c r="M324" i="3" s="1"/>
  <c r="K308" i="3"/>
  <c r="L308" i="3" s="1"/>
  <c r="M308" i="3" s="1"/>
  <c r="K292" i="3"/>
  <c r="L292" i="3" s="1"/>
  <c r="M292" i="3" s="1"/>
  <c r="K276" i="3"/>
  <c r="L276" i="3" s="1"/>
  <c r="M276" i="3" s="1"/>
  <c r="K260" i="3"/>
  <c r="L260" i="3" s="1"/>
  <c r="M260" i="3" s="1"/>
  <c r="K244" i="3"/>
  <c r="L244" i="3" s="1"/>
  <c r="M244" i="3" s="1"/>
  <c r="K228" i="3"/>
  <c r="L228" i="3" s="1"/>
  <c r="M228" i="3" s="1"/>
  <c r="K212" i="3"/>
  <c r="L212" i="3" s="1"/>
  <c r="M212" i="3" s="1"/>
  <c r="K196" i="3"/>
  <c r="L196" i="3" s="1"/>
  <c r="M196" i="3" s="1"/>
  <c r="K180" i="3"/>
  <c r="L180" i="3" s="1"/>
  <c r="M180" i="3" s="1"/>
  <c r="K164" i="3"/>
  <c r="L164" i="3" s="1"/>
  <c r="M164" i="3" s="1"/>
  <c r="K148" i="3"/>
  <c r="L148" i="3" s="1"/>
  <c r="M148" i="3" s="1"/>
  <c r="K132" i="3"/>
  <c r="L132" i="3" s="1"/>
  <c r="M132" i="3" s="1"/>
  <c r="K116" i="3"/>
  <c r="L116" i="3" s="1"/>
  <c r="M116" i="3" s="1"/>
  <c r="K100" i="3"/>
  <c r="L100" i="3" s="1"/>
  <c r="M100" i="3" s="1"/>
  <c r="K84" i="3"/>
  <c r="L84" i="3" s="1"/>
  <c r="M84" i="3" s="1"/>
  <c r="K68" i="3"/>
  <c r="L68" i="3" s="1"/>
  <c r="M68" i="3" s="1"/>
  <c r="K52" i="3"/>
  <c r="L52" i="3" s="1"/>
  <c r="M52" i="3" s="1"/>
  <c r="K36" i="3"/>
  <c r="L36" i="3" s="1"/>
  <c r="M36" i="3" s="1"/>
  <c r="G364" i="3"/>
  <c r="G391" i="3"/>
  <c r="G40" i="3"/>
  <c r="G305" i="3"/>
  <c r="G148" i="3"/>
  <c r="E411" i="3"/>
  <c r="E405" i="3"/>
  <c r="E395" i="3"/>
  <c r="E384" i="3"/>
  <c r="E373" i="3"/>
  <c r="E363" i="3"/>
  <c r="E352" i="3"/>
  <c r="E347" i="3"/>
  <c r="E336" i="3"/>
  <c r="E325" i="3"/>
  <c r="E315" i="3"/>
  <c r="E304" i="3"/>
  <c r="E293" i="3"/>
  <c r="E288" i="3"/>
  <c r="E277" i="3"/>
  <c r="E267" i="3"/>
  <c r="E256" i="3"/>
  <c r="E251" i="3"/>
  <c r="E240" i="3"/>
  <c r="E227" i="3"/>
  <c r="E211" i="3"/>
  <c r="E195" i="3"/>
  <c r="E179" i="3"/>
  <c r="E171" i="3"/>
  <c r="E155" i="3"/>
  <c r="E147" i="3"/>
  <c r="E139" i="3"/>
  <c r="E131" i="3"/>
  <c r="E123" i="3"/>
  <c r="E115" i="3"/>
  <c r="E99" i="3"/>
  <c r="E91" i="3"/>
  <c r="E83" i="3"/>
  <c r="E75" i="3"/>
  <c r="E67" i="3"/>
  <c r="E59" i="3"/>
  <c r="E51" i="3"/>
  <c r="E43" i="3"/>
  <c r="E35" i="3"/>
  <c r="E409" i="3"/>
  <c r="E404" i="3"/>
  <c r="E399" i="3"/>
  <c r="E393" i="3"/>
  <c r="E388" i="3"/>
  <c r="E383" i="3"/>
  <c r="E377" i="3"/>
  <c r="E372" i="3"/>
  <c r="E367" i="3"/>
  <c r="E361" i="3"/>
  <c r="E356" i="3"/>
  <c r="E351" i="3"/>
  <c r="E345" i="3"/>
  <c r="E340" i="3"/>
  <c r="E335" i="3"/>
  <c r="E329" i="3"/>
  <c r="E324" i="3"/>
  <c r="E319" i="3"/>
  <c r="E313" i="3"/>
  <c r="E308" i="3"/>
  <c r="E303" i="3"/>
  <c r="E297" i="3"/>
  <c r="E292" i="3"/>
  <c r="E287" i="3"/>
  <c r="E281" i="3"/>
  <c r="E276" i="3"/>
  <c r="E271" i="3"/>
  <c r="E265" i="3"/>
  <c r="E260" i="3"/>
  <c r="E255" i="3"/>
  <c r="E249" i="3"/>
  <c r="E244" i="3"/>
  <c r="E239" i="3"/>
  <c r="E232" i="3"/>
  <c r="E224" i="3"/>
  <c r="E216" i="3"/>
  <c r="E208" i="3"/>
  <c r="E200" i="3"/>
  <c r="E192" i="3"/>
  <c r="E184" i="3"/>
  <c r="E176" i="3"/>
  <c r="E168" i="3"/>
  <c r="E160" i="3"/>
  <c r="E152" i="3"/>
  <c r="E144" i="3"/>
  <c r="E136" i="3"/>
  <c r="E128" i="3"/>
  <c r="E120" i="3"/>
  <c r="E112" i="3"/>
  <c r="E104" i="3"/>
  <c r="E96" i="3"/>
  <c r="E88" i="3"/>
  <c r="E80" i="3"/>
  <c r="E72" i="3"/>
  <c r="E64" i="3"/>
  <c r="E56" i="3"/>
  <c r="E48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E105" i="3"/>
  <c r="E109" i="3"/>
  <c r="E113" i="3"/>
  <c r="E117" i="3"/>
  <c r="E121" i="3"/>
  <c r="E125" i="3"/>
  <c r="E129" i="3"/>
  <c r="E133" i="3"/>
  <c r="E137" i="3"/>
  <c r="E141" i="3"/>
  <c r="E145" i="3"/>
  <c r="E149" i="3"/>
  <c r="E153" i="3"/>
  <c r="E157" i="3"/>
  <c r="E161" i="3"/>
  <c r="E165" i="3"/>
  <c r="E169" i="3"/>
  <c r="E173" i="3"/>
  <c r="E177" i="3"/>
  <c r="E181" i="3"/>
  <c r="E185" i="3"/>
  <c r="E189" i="3"/>
  <c r="E193" i="3"/>
  <c r="E197" i="3"/>
  <c r="E201" i="3"/>
  <c r="E205" i="3"/>
  <c r="E209" i="3"/>
  <c r="E213" i="3"/>
  <c r="E217" i="3"/>
  <c r="E221" i="3"/>
  <c r="E225" i="3"/>
  <c r="E229" i="3"/>
  <c r="E233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106" i="3"/>
  <c r="E110" i="3"/>
  <c r="E114" i="3"/>
  <c r="E118" i="3"/>
  <c r="E122" i="3"/>
  <c r="E126" i="3"/>
  <c r="E130" i="3"/>
  <c r="E134" i="3"/>
  <c r="E138" i="3"/>
  <c r="E142" i="3"/>
  <c r="E146" i="3"/>
  <c r="E150" i="3"/>
  <c r="E154" i="3"/>
  <c r="E158" i="3"/>
  <c r="E162" i="3"/>
  <c r="E166" i="3"/>
  <c r="E170" i="3"/>
  <c r="E174" i="3"/>
  <c r="E178" i="3"/>
  <c r="E182" i="3"/>
  <c r="E186" i="3"/>
  <c r="E190" i="3"/>
  <c r="E194" i="3"/>
  <c r="E198" i="3"/>
  <c r="E202" i="3"/>
  <c r="E206" i="3"/>
  <c r="E210" i="3"/>
  <c r="E214" i="3"/>
  <c r="E218" i="3"/>
  <c r="E222" i="3"/>
  <c r="E226" i="3"/>
  <c r="E230" i="3"/>
  <c r="E234" i="3"/>
  <c r="E238" i="3"/>
  <c r="E242" i="3"/>
  <c r="E246" i="3"/>
  <c r="E250" i="3"/>
  <c r="E254" i="3"/>
  <c r="E258" i="3"/>
  <c r="E262" i="3"/>
  <c r="E266" i="3"/>
  <c r="E270" i="3"/>
  <c r="E274" i="3"/>
  <c r="E278" i="3"/>
  <c r="E282" i="3"/>
  <c r="E286" i="3"/>
  <c r="E290" i="3"/>
  <c r="E294" i="3"/>
  <c r="E298" i="3"/>
  <c r="E302" i="3"/>
  <c r="E306" i="3"/>
  <c r="E310" i="3"/>
  <c r="E314" i="3"/>
  <c r="E318" i="3"/>
  <c r="E322" i="3"/>
  <c r="E326" i="3"/>
  <c r="E330" i="3"/>
  <c r="E334" i="3"/>
  <c r="E338" i="3"/>
  <c r="E342" i="3"/>
  <c r="E346" i="3"/>
  <c r="E350" i="3"/>
  <c r="E354" i="3"/>
  <c r="E358" i="3"/>
  <c r="E362" i="3"/>
  <c r="E366" i="3"/>
  <c r="E370" i="3"/>
  <c r="E374" i="3"/>
  <c r="E378" i="3"/>
  <c r="E382" i="3"/>
  <c r="E386" i="3"/>
  <c r="E390" i="3"/>
  <c r="E394" i="3"/>
  <c r="E398" i="3"/>
  <c r="E402" i="3"/>
  <c r="E406" i="3"/>
  <c r="E410" i="3"/>
  <c r="E414" i="3"/>
  <c r="E400" i="3"/>
  <c r="E389" i="3"/>
  <c r="E379" i="3"/>
  <c r="E368" i="3"/>
  <c r="E357" i="3"/>
  <c r="E341" i="3"/>
  <c r="E331" i="3"/>
  <c r="E320" i="3"/>
  <c r="E309" i="3"/>
  <c r="E299" i="3"/>
  <c r="E283" i="3"/>
  <c r="E272" i="3"/>
  <c r="E261" i="3"/>
  <c r="E245" i="3"/>
  <c r="E235" i="3"/>
  <c r="E219" i="3"/>
  <c r="E203" i="3"/>
  <c r="E187" i="3"/>
  <c r="E163" i="3"/>
  <c r="E107" i="3"/>
  <c r="E413" i="3"/>
  <c r="E408" i="3"/>
  <c r="E403" i="3"/>
  <c r="E397" i="3"/>
  <c r="E392" i="3"/>
  <c r="E387" i="3"/>
  <c r="E381" i="3"/>
  <c r="E376" i="3"/>
  <c r="E371" i="3"/>
  <c r="E365" i="3"/>
  <c r="E360" i="3"/>
  <c r="E355" i="3"/>
  <c r="E349" i="3"/>
  <c r="E344" i="3"/>
  <c r="E339" i="3"/>
  <c r="E333" i="3"/>
  <c r="E328" i="3"/>
  <c r="E323" i="3"/>
  <c r="E317" i="3"/>
  <c r="E312" i="3"/>
  <c r="E307" i="3"/>
  <c r="E301" i="3"/>
  <c r="E296" i="3"/>
  <c r="E291" i="3"/>
  <c r="E285" i="3"/>
  <c r="E280" i="3"/>
  <c r="E275" i="3"/>
  <c r="E269" i="3"/>
  <c r="E264" i="3"/>
  <c r="E259" i="3"/>
  <c r="E253" i="3"/>
  <c r="E248" i="3"/>
  <c r="E243" i="3"/>
  <c r="E237" i="3"/>
  <c r="E231" i="3"/>
  <c r="E223" i="3"/>
  <c r="E215" i="3"/>
  <c r="E207" i="3"/>
  <c r="E199" i="3"/>
  <c r="E191" i="3"/>
  <c r="E183" i="3"/>
  <c r="E175" i="3"/>
  <c r="E167" i="3"/>
  <c r="E159" i="3"/>
  <c r="E151" i="3"/>
  <c r="E143" i="3"/>
  <c r="E135" i="3"/>
  <c r="E127" i="3"/>
  <c r="E119" i="3"/>
  <c r="E111" i="3"/>
  <c r="E103" i="3"/>
  <c r="E95" i="3"/>
  <c r="E87" i="3"/>
  <c r="E79" i="3"/>
  <c r="E71" i="3"/>
  <c r="E63" i="3"/>
  <c r="E55" i="3"/>
  <c r="E47" i="3"/>
  <c r="E39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6" i="3"/>
  <c r="C1" i="3"/>
  <c r="R4" i="4" s="1"/>
  <c r="AC12" i="3" l="1"/>
  <c r="R13" i="4" s="1"/>
  <c r="AC25" i="3"/>
  <c r="R26" i="4" s="1"/>
  <c r="AC9" i="3"/>
  <c r="R10" i="4" s="1"/>
  <c r="AC8" i="3"/>
  <c r="R9" i="4" s="1"/>
  <c r="AC15" i="3"/>
  <c r="R16" i="4" s="1"/>
  <c r="AC20" i="3"/>
  <c r="R21" i="4" s="1"/>
  <c r="AC22" i="3"/>
  <c r="R23" i="4" s="1"/>
  <c r="AC18" i="3"/>
  <c r="R19" i="4" s="1"/>
  <c r="AC24" i="3"/>
  <c r="R25" i="4" s="1"/>
  <c r="AC19" i="3"/>
  <c r="R20" i="4" s="1"/>
  <c r="AC6" i="3"/>
  <c r="R7" i="4" s="1"/>
  <c r="AC10" i="3"/>
  <c r="R11" i="4" s="1"/>
  <c r="AC13" i="3"/>
  <c r="R14" i="4" s="1"/>
  <c r="AC16" i="3"/>
  <c r="R17" i="4" s="1"/>
  <c r="AC11" i="3"/>
  <c r="R12" i="4" s="1"/>
  <c r="AC21" i="3"/>
  <c r="R22" i="4" s="1"/>
  <c r="AC23" i="3"/>
  <c r="R24" i="4" s="1"/>
  <c r="AC7" i="3"/>
  <c r="R8" i="4" s="1"/>
  <c r="AC14" i="3"/>
  <c r="R15" i="4" s="1"/>
  <c r="AC17" i="3"/>
  <c r="R18" i="4" s="1"/>
  <c r="E25" i="3"/>
  <c r="D25" i="3"/>
  <c r="E13" i="3"/>
  <c r="D13" i="3"/>
  <c r="E6" i="3"/>
  <c r="D6" i="3"/>
  <c r="D12" i="3"/>
  <c r="E12" i="3"/>
  <c r="E9" i="3"/>
  <c r="D9" i="3"/>
  <c r="D24" i="3"/>
  <c r="E24" i="3"/>
  <c r="D16" i="3"/>
  <c r="E16" i="3"/>
  <c r="D27" i="3"/>
  <c r="R27" i="3" s="1"/>
  <c r="E27" i="3"/>
  <c r="E23" i="3"/>
  <c r="D23" i="3"/>
  <c r="E19" i="3"/>
  <c r="D19" i="3"/>
  <c r="E15" i="3"/>
  <c r="D15" i="3"/>
  <c r="E11" i="3"/>
  <c r="D11" i="3"/>
  <c r="E7" i="3"/>
  <c r="D7" i="3"/>
  <c r="E21" i="3"/>
  <c r="D21" i="3"/>
  <c r="E17" i="3"/>
  <c r="D17" i="3"/>
  <c r="D20" i="3"/>
  <c r="E20" i="3"/>
  <c r="D8" i="3"/>
  <c r="E8" i="3"/>
  <c r="E26" i="3"/>
  <c r="D26" i="3"/>
  <c r="R26" i="3" s="1"/>
  <c r="D22" i="3"/>
  <c r="E22" i="3"/>
  <c r="D18" i="3"/>
  <c r="E18" i="3"/>
  <c r="E14" i="3"/>
  <c r="D14" i="3"/>
  <c r="D10" i="3"/>
  <c r="E10" i="3"/>
  <c r="O9" i="3"/>
  <c r="K9" i="3"/>
  <c r="G9" i="3"/>
  <c r="P9" i="3"/>
  <c r="N9" i="3"/>
  <c r="V9" i="3" s="1"/>
  <c r="J9" i="3"/>
  <c r="S9" i="3" s="1"/>
  <c r="F9" i="3"/>
  <c r="Q9" i="3"/>
  <c r="M9" i="3"/>
  <c r="I9" i="3"/>
  <c r="L9" i="3"/>
  <c r="H9" i="3"/>
  <c r="Q6" i="3"/>
  <c r="M6" i="3"/>
  <c r="I6" i="3"/>
  <c r="P6" i="3"/>
  <c r="L6" i="3"/>
  <c r="H6" i="3"/>
  <c r="O6" i="3"/>
  <c r="K6" i="3"/>
  <c r="G6" i="3"/>
  <c r="N6" i="3"/>
  <c r="J6" i="3"/>
  <c r="F6" i="3"/>
  <c r="N24" i="3"/>
  <c r="J24" i="3"/>
  <c r="F24" i="3"/>
  <c r="Q24" i="3"/>
  <c r="M24" i="3"/>
  <c r="I24" i="3"/>
  <c r="P24" i="3"/>
  <c r="L24" i="3"/>
  <c r="H24" i="3"/>
  <c r="O24" i="3"/>
  <c r="K24" i="3"/>
  <c r="G24" i="3"/>
  <c r="N20" i="3"/>
  <c r="J20" i="3"/>
  <c r="F20" i="3"/>
  <c r="O20" i="3"/>
  <c r="Q20" i="3"/>
  <c r="M20" i="3"/>
  <c r="I20" i="3"/>
  <c r="K20" i="3"/>
  <c r="P20" i="3"/>
  <c r="T20" i="3" s="1"/>
  <c r="L20" i="3"/>
  <c r="U20" i="3" s="1"/>
  <c r="H20" i="3"/>
  <c r="G20" i="3"/>
  <c r="N16" i="3"/>
  <c r="J16" i="3"/>
  <c r="F16" i="3"/>
  <c r="K16" i="3"/>
  <c r="Q16" i="3"/>
  <c r="M16" i="3"/>
  <c r="I16" i="3"/>
  <c r="G16" i="3"/>
  <c r="P16" i="3"/>
  <c r="T16" i="3" s="1"/>
  <c r="L16" i="3"/>
  <c r="U16" i="3" s="1"/>
  <c r="H16" i="3"/>
  <c r="O16" i="3"/>
  <c r="N12" i="3"/>
  <c r="J12" i="3"/>
  <c r="F12" i="3"/>
  <c r="Q12" i="3"/>
  <c r="M12" i="3"/>
  <c r="I12" i="3"/>
  <c r="O12" i="3"/>
  <c r="P12" i="3"/>
  <c r="L12" i="3"/>
  <c r="U12" i="3" s="1"/>
  <c r="H12" i="3"/>
  <c r="K12" i="3"/>
  <c r="G12" i="3"/>
  <c r="N8" i="3"/>
  <c r="J8" i="3"/>
  <c r="F8" i="3"/>
  <c r="O8" i="3"/>
  <c r="K8" i="3"/>
  <c r="G8" i="3"/>
  <c r="Q8" i="3"/>
  <c r="M8" i="3"/>
  <c r="I8" i="3"/>
  <c r="P8" i="3"/>
  <c r="L8" i="3"/>
  <c r="H8" i="3"/>
  <c r="O25" i="3"/>
  <c r="K25" i="3"/>
  <c r="G25" i="3"/>
  <c r="N25" i="3"/>
  <c r="J25" i="3"/>
  <c r="F25" i="3"/>
  <c r="L25" i="3"/>
  <c r="H25" i="3"/>
  <c r="Q25" i="3"/>
  <c r="M25" i="3"/>
  <c r="I25" i="3"/>
  <c r="P25" i="3"/>
  <c r="O13" i="3"/>
  <c r="K13" i="3"/>
  <c r="G13" i="3"/>
  <c r="N13" i="3"/>
  <c r="J13" i="3"/>
  <c r="F13" i="3"/>
  <c r="L13" i="3"/>
  <c r="H13" i="3"/>
  <c r="Q13" i="3"/>
  <c r="M13" i="3"/>
  <c r="I13" i="3"/>
  <c r="P13" i="3"/>
  <c r="Q23" i="3"/>
  <c r="M23" i="3"/>
  <c r="I23" i="3"/>
  <c r="N23" i="3"/>
  <c r="J23" i="3"/>
  <c r="P23" i="3"/>
  <c r="L23" i="3"/>
  <c r="H23" i="3"/>
  <c r="O23" i="3"/>
  <c r="K23" i="3"/>
  <c r="G23" i="3"/>
  <c r="F23" i="3"/>
  <c r="Q19" i="3"/>
  <c r="M19" i="3"/>
  <c r="I19" i="3"/>
  <c r="P19" i="3"/>
  <c r="L19" i="3"/>
  <c r="H19" i="3"/>
  <c r="N19" i="3"/>
  <c r="J19" i="3"/>
  <c r="O19" i="3"/>
  <c r="K19" i="3"/>
  <c r="G19" i="3"/>
  <c r="F19" i="3"/>
  <c r="Q15" i="3"/>
  <c r="M15" i="3"/>
  <c r="I15" i="3"/>
  <c r="P15" i="3"/>
  <c r="L15" i="3"/>
  <c r="H15" i="3"/>
  <c r="O15" i="3"/>
  <c r="K15" i="3"/>
  <c r="G15" i="3"/>
  <c r="N15" i="3"/>
  <c r="J15" i="3"/>
  <c r="F15" i="3"/>
  <c r="Q11" i="3"/>
  <c r="M11" i="3"/>
  <c r="I11" i="3"/>
  <c r="N11" i="3"/>
  <c r="P11" i="3"/>
  <c r="T11" i="3" s="1"/>
  <c r="L11" i="3"/>
  <c r="U11" i="3" s="1"/>
  <c r="H11" i="3"/>
  <c r="J11" i="3"/>
  <c r="O11" i="3"/>
  <c r="K11" i="3"/>
  <c r="G11" i="3"/>
  <c r="F11" i="3"/>
  <c r="Q7" i="3"/>
  <c r="M7" i="3"/>
  <c r="I7" i="3"/>
  <c r="J7" i="3"/>
  <c r="P7" i="3"/>
  <c r="T7" i="3" s="1"/>
  <c r="L7" i="3"/>
  <c r="U7" i="3" s="1"/>
  <c r="H7" i="3"/>
  <c r="N7" i="3"/>
  <c r="O7" i="3"/>
  <c r="K7" i="3"/>
  <c r="G7" i="3"/>
  <c r="F7" i="3"/>
  <c r="O21" i="3"/>
  <c r="K21" i="3"/>
  <c r="G21" i="3"/>
  <c r="N21" i="3"/>
  <c r="J21" i="3"/>
  <c r="F21" i="3"/>
  <c r="P21" i="3"/>
  <c r="Q21" i="3"/>
  <c r="M21" i="3"/>
  <c r="I21" i="3"/>
  <c r="L21" i="3"/>
  <c r="H21" i="3"/>
  <c r="O17" i="3"/>
  <c r="K17" i="3"/>
  <c r="G17" i="3"/>
  <c r="P17" i="3"/>
  <c r="L17" i="3"/>
  <c r="H17" i="3"/>
  <c r="N17" i="3"/>
  <c r="J17" i="3"/>
  <c r="F17" i="3"/>
  <c r="Q17" i="3"/>
  <c r="M17" i="3"/>
  <c r="I17" i="3"/>
  <c r="Q27" i="3"/>
  <c r="M27" i="3"/>
  <c r="I27" i="3"/>
  <c r="P27" i="3"/>
  <c r="L27" i="3"/>
  <c r="H27" i="3"/>
  <c r="O27" i="3"/>
  <c r="K27" i="3"/>
  <c r="G27" i="3"/>
  <c r="N27" i="3"/>
  <c r="J27" i="3"/>
  <c r="F27" i="3"/>
  <c r="P26" i="3"/>
  <c r="L26" i="3"/>
  <c r="H26" i="3"/>
  <c r="M26" i="3"/>
  <c r="I26" i="3"/>
  <c r="O26" i="3"/>
  <c r="K26" i="3"/>
  <c r="G26" i="3"/>
  <c r="N26" i="3"/>
  <c r="J26" i="3"/>
  <c r="F26" i="3"/>
  <c r="Q26" i="3"/>
  <c r="P22" i="3"/>
  <c r="L22" i="3"/>
  <c r="H22" i="3"/>
  <c r="Q22" i="3"/>
  <c r="O22" i="3"/>
  <c r="K22" i="3"/>
  <c r="G22" i="3"/>
  <c r="M22" i="3"/>
  <c r="I22" i="3"/>
  <c r="N22" i="3"/>
  <c r="J22" i="3"/>
  <c r="F22" i="3"/>
  <c r="P18" i="3"/>
  <c r="L18" i="3"/>
  <c r="H18" i="3"/>
  <c r="O18" i="3"/>
  <c r="K18" i="3"/>
  <c r="G18" i="3"/>
  <c r="Q18" i="3"/>
  <c r="N18" i="3"/>
  <c r="J18" i="3"/>
  <c r="F18" i="3"/>
  <c r="M18" i="3"/>
  <c r="I18" i="3"/>
  <c r="P14" i="3"/>
  <c r="L14" i="3"/>
  <c r="H14" i="3"/>
  <c r="Q14" i="3"/>
  <c r="M14" i="3"/>
  <c r="I14" i="3"/>
  <c r="O14" i="3"/>
  <c r="K14" i="3"/>
  <c r="G14" i="3"/>
  <c r="N14" i="3"/>
  <c r="J14" i="3"/>
  <c r="F14" i="3"/>
  <c r="P10" i="3"/>
  <c r="L10" i="3"/>
  <c r="H10" i="3"/>
  <c r="O10" i="3"/>
  <c r="K10" i="3"/>
  <c r="G10" i="3"/>
  <c r="M10" i="3"/>
  <c r="I10" i="3"/>
  <c r="N10" i="3"/>
  <c r="J10" i="3"/>
  <c r="F10" i="3"/>
  <c r="Q10" i="3"/>
  <c r="B25" i="3"/>
  <c r="B26" i="4" s="1"/>
  <c r="B21" i="3"/>
  <c r="B22" i="4" s="1"/>
  <c r="B17" i="3"/>
  <c r="B18" i="4" s="1"/>
  <c r="B13" i="3"/>
  <c r="B14" i="4" s="1"/>
  <c r="B9" i="3"/>
  <c r="B10" i="4" s="1"/>
  <c r="C24" i="3"/>
  <c r="C25" i="4" s="1"/>
  <c r="C20" i="3"/>
  <c r="C21" i="4" s="1"/>
  <c r="C16" i="3"/>
  <c r="C17" i="4" s="1"/>
  <c r="C12" i="3"/>
  <c r="C13" i="4" s="1"/>
  <c r="C8" i="3"/>
  <c r="C9" i="4" s="1"/>
  <c r="C7" i="3"/>
  <c r="C8" i="4" s="1"/>
  <c r="C27" i="3"/>
  <c r="C23" i="3"/>
  <c r="C24" i="4" s="1"/>
  <c r="C19" i="3"/>
  <c r="C20" i="4" s="1"/>
  <c r="C15" i="3"/>
  <c r="C16" i="4" s="1"/>
  <c r="C11" i="3"/>
  <c r="C12" i="4" s="1"/>
  <c r="C26" i="3"/>
  <c r="C22" i="3"/>
  <c r="C23" i="4" s="1"/>
  <c r="C18" i="3"/>
  <c r="C19" i="4" s="1"/>
  <c r="C14" i="3"/>
  <c r="C15" i="4" s="1"/>
  <c r="C10" i="3"/>
  <c r="C11" i="4" s="1"/>
  <c r="C6" i="3"/>
  <c r="C7" i="4" s="1"/>
  <c r="N369" i="3"/>
  <c r="O369" i="3" s="1"/>
  <c r="N113" i="3"/>
  <c r="O113" i="3" s="1"/>
  <c r="N207" i="3"/>
  <c r="O207" i="3" s="1"/>
  <c r="N227" i="3"/>
  <c r="O227" i="3" s="1"/>
  <c r="N199" i="3"/>
  <c r="O199" i="3" s="1"/>
  <c r="N196" i="3"/>
  <c r="O196" i="3" s="1"/>
  <c r="N115" i="3"/>
  <c r="O115" i="3" s="1"/>
  <c r="N274" i="3"/>
  <c r="O274" i="3" s="1"/>
  <c r="N68" i="3"/>
  <c r="O68" i="3" s="1"/>
  <c r="N203" i="3"/>
  <c r="O203" i="3" s="1"/>
  <c r="F63" i="3"/>
  <c r="G63" i="3" s="1"/>
  <c r="F159" i="3"/>
  <c r="G159" i="3" s="1"/>
  <c r="F248" i="3"/>
  <c r="G248" i="3" s="1"/>
  <c r="F291" i="3"/>
  <c r="G291" i="3" s="1"/>
  <c r="F355" i="3"/>
  <c r="G355" i="3" s="1"/>
  <c r="F219" i="3"/>
  <c r="G219" i="3" s="1"/>
  <c r="F368" i="3"/>
  <c r="G368" i="3" s="1"/>
  <c r="F382" i="3"/>
  <c r="G382" i="3" s="1"/>
  <c r="F334" i="3"/>
  <c r="G334" i="3" s="1"/>
  <c r="F286" i="3"/>
  <c r="G286" i="3" s="1"/>
  <c r="F238" i="3"/>
  <c r="G238" i="3" s="1"/>
  <c r="F190" i="3"/>
  <c r="G190" i="3" s="1"/>
  <c r="F142" i="3"/>
  <c r="G142" i="3" s="1"/>
  <c r="F94" i="3"/>
  <c r="G94" i="3" s="1"/>
  <c r="F46" i="3"/>
  <c r="G46" i="3" s="1"/>
  <c r="F197" i="3"/>
  <c r="G197" i="3" s="1"/>
  <c r="F149" i="3"/>
  <c r="G149" i="3" s="1"/>
  <c r="F101" i="3"/>
  <c r="G101" i="3" s="1"/>
  <c r="F53" i="3"/>
  <c r="G53" i="3" s="1"/>
  <c r="F72" i="3"/>
  <c r="G72" i="3" s="1"/>
  <c r="F168" i="3"/>
  <c r="G168" i="3" s="1"/>
  <c r="F255" i="3"/>
  <c r="G255" i="3" s="1"/>
  <c r="F319" i="3"/>
  <c r="G319" i="3" s="1"/>
  <c r="F383" i="3"/>
  <c r="G383" i="3" s="1"/>
  <c r="F83" i="3"/>
  <c r="G83" i="3" s="1"/>
  <c r="F211" i="3"/>
  <c r="G211" i="3" s="1"/>
  <c r="F293" i="3"/>
  <c r="G293" i="3" s="1"/>
  <c r="F411" i="3"/>
  <c r="G411" i="3" s="1"/>
  <c r="F39" i="3"/>
  <c r="G39" i="3" s="1"/>
  <c r="F71" i="3"/>
  <c r="G71" i="3" s="1"/>
  <c r="F103" i="3"/>
  <c r="G103" i="3" s="1"/>
  <c r="F135" i="3"/>
  <c r="G135" i="3" s="1"/>
  <c r="F167" i="3"/>
  <c r="G167" i="3" s="1"/>
  <c r="F199" i="3"/>
  <c r="G199" i="3" s="1"/>
  <c r="F231" i="3"/>
  <c r="G231" i="3" s="1"/>
  <c r="F253" i="3"/>
  <c r="G253" i="3" s="1"/>
  <c r="F275" i="3"/>
  <c r="G275" i="3" s="1"/>
  <c r="F296" i="3"/>
  <c r="G296" i="3" s="1"/>
  <c r="F317" i="3"/>
  <c r="G317" i="3" s="1"/>
  <c r="F339" i="3"/>
  <c r="G339" i="3" s="1"/>
  <c r="F360" i="3"/>
  <c r="G360" i="3" s="1"/>
  <c r="F381" i="3"/>
  <c r="G381" i="3" s="1"/>
  <c r="F403" i="3"/>
  <c r="G403" i="3" s="1"/>
  <c r="F163" i="3"/>
  <c r="G163" i="3" s="1"/>
  <c r="F235" i="3"/>
  <c r="G235" i="3" s="1"/>
  <c r="F283" i="3"/>
  <c r="G283" i="3" s="1"/>
  <c r="F331" i="3"/>
  <c r="G331" i="3" s="1"/>
  <c r="F379" i="3"/>
  <c r="G379" i="3" s="1"/>
  <c r="F410" i="3"/>
  <c r="G410" i="3" s="1"/>
  <c r="F394" i="3"/>
  <c r="G394" i="3" s="1"/>
  <c r="F378" i="3"/>
  <c r="G378" i="3" s="1"/>
  <c r="F362" i="3"/>
  <c r="G362" i="3" s="1"/>
  <c r="F346" i="3"/>
  <c r="G346" i="3" s="1"/>
  <c r="F330" i="3"/>
  <c r="G330" i="3" s="1"/>
  <c r="F314" i="3"/>
  <c r="G314" i="3" s="1"/>
  <c r="F298" i="3"/>
  <c r="G298" i="3" s="1"/>
  <c r="F282" i="3"/>
  <c r="G282" i="3" s="1"/>
  <c r="F266" i="3"/>
  <c r="G266" i="3" s="1"/>
  <c r="F250" i="3"/>
  <c r="G250" i="3" s="1"/>
  <c r="F234" i="3"/>
  <c r="G234" i="3" s="1"/>
  <c r="F218" i="3"/>
  <c r="G218" i="3" s="1"/>
  <c r="F202" i="3"/>
  <c r="G202" i="3" s="1"/>
  <c r="F186" i="3"/>
  <c r="G186" i="3" s="1"/>
  <c r="F170" i="3"/>
  <c r="G170" i="3" s="1"/>
  <c r="F154" i="3"/>
  <c r="G154" i="3" s="1"/>
  <c r="F138" i="3"/>
  <c r="G138" i="3" s="1"/>
  <c r="F122" i="3"/>
  <c r="G122" i="3" s="1"/>
  <c r="F106" i="3"/>
  <c r="G106" i="3" s="1"/>
  <c r="F90" i="3"/>
  <c r="G90" i="3" s="1"/>
  <c r="F74" i="3"/>
  <c r="G74" i="3" s="1"/>
  <c r="F58" i="3"/>
  <c r="G58" i="3" s="1"/>
  <c r="F42" i="3"/>
  <c r="G42" i="3" s="1"/>
  <c r="F225" i="3"/>
  <c r="G225" i="3" s="1"/>
  <c r="F209" i="3"/>
  <c r="G209" i="3" s="1"/>
  <c r="F193" i="3"/>
  <c r="G193" i="3" s="1"/>
  <c r="F177" i="3"/>
  <c r="G177" i="3" s="1"/>
  <c r="F161" i="3"/>
  <c r="G161" i="3" s="1"/>
  <c r="F145" i="3"/>
  <c r="G145" i="3" s="1"/>
  <c r="F129" i="3"/>
  <c r="G129" i="3" s="1"/>
  <c r="F113" i="3"/>
  <c r="G113" i="3" s="1"/>
  <c r="F97" i="3"/>
  <c r="G97" i="3" s="1"/>
  <c r="F81" i="3"/>
  <c r="G81" i="3" s="1"/>
  <c r="F65" i="3"/>
  <c r="G65" i="3" s="1"/>
  <c r="F49" i="3"/>
  <c r="G49" i="3" s="1"/>
  <c r="F48" i="3"/>
  <c r="G48" i="3" s="1"/>
  <c r="F80" i="3"/>
  <c r="G80" i="3" s="1"/>
  <c r="F112" i="3"/>
  <c r="G112" i="3" s="1"/>
  <c r="F144" i="3"/>
  <c r="G144" i="3" s="1"/>
  <c r="F176" i="3"/>
  <c r="G176" i="3" s="1"/>
  <c r="F208" i="3"/>
  <c r="G208" i="3" s="1"/>
  <c r="F239" i="3"/>
  <c r="G239" i="3" s="1"/>
  <c r="F260" i="3"/>
  <c r="G260" i="3" s="1"/>
  <c r="F281" i="3"/>
  <c r="G281" i="3" s="1"/>
  <c r="F303" i="3"/>
  <c r="G303" i="3" s="1"/>
  <c r="F324" i="3"/>
  <c r="G324" i="3" s="1"/>
  <c r="F345" i="3"/>
  <c r="G345" i="3" s="1"/>
  <c r="F367" i="3"/>
  <c r="G367" i="3" s="1"/>
  <c r="F388" i="3"/>
  <c r="G388" i="3" s="1"/>
  <c r="F409" i="3"/>
  <c r="G409" i="3" s="1"/>
  <c r="F59" i="3"/>
  <c r="G59" i="3" s="1"/>
  <c r="F91" i="3"/>
  <c r="G91" i="3" s="1"/>
  <c r="F131" i="3"/>
  <c r="G131" i="3" s="1"/>
  <c r="F171" i="3"/>
  <c r="G171" i="3" s="1"/>
  <c r="F227" i="3"/>
  <c r="G227" i="3" s="1"/>
  <c r="F267" i="3"/>
  <c r="G267" i="3" s="1"/>
  <c r="F304" i="3"/>
  <c r="G304" i="3" s="1"/>
  <c r="F347" i="3"/>
  <c r="G347" i="3" s="1"/>
  <c r="F384" i="3"/>
  <c r="G384" i="3" s="1"/>
  <c r="N163" i="3"/>
  <c r="O163" i="3" s="1"/>
  <c r="N374" i="3"/>
  <c r="O374" i="3" s="1"/>
  <c r="N405" i="3"/>
  <c r="O405" i="3" s="1"/>
  <c r="N79" i="3"/>
  <c r="O79" i="3" s="1"/>
  <c r="N75" i="3"/>
  <c r="O75" i="3" s="1"/>
  <c r="N71" i="3"/>
  <c r="O71" i="3" s="1"/>
  <c r="N222" i="3"/>
  <c r="O222" i="3" s="1"/>
  <c r="N305" i="3"/>
  <c r="O305" i="3" s="1"/>
  <c r="N49" i="3"/>
  <c r="O49" i="3" s="1"/>
  <c r="N132" i="3"/>
  <c r="O132" i="3" s="1"/>
  <c r="F311" i="3"/>
  <c r="G311" i="3" s="1"/>
  <c r="F257" i="3"/>
  <c r="G257" i="3" s="1"/>
  <c r="F127" i="3"/>
  <c r="G127" i="3" s="1"/>
  <c r="F223" i="3"/>
  <c r="G223" i="3" s="1"/>
  <c r="F312" i="3"/>
  <c r="G312" i="3" s="1"/>
  <c r="F397" i="3"/>
  <c r="G397" i="3" s="1"/>
  <c r="F272" i="3"/>
  <c r="G272" i="3" s="1"/>
  <c r="F414" i="3"/>
  <c r="G414" i="3" s="1"/>
  <c r="F366" i="3"/>
  <c r="G366" i="3" s="1"/>
  <c r="F318" i="3"/>
  <c r="G318" i="3" s="1"/>
  <c r="F254" i="3"/>
  <c r="G254" i="3" s="1"/>
  <c r="F206" i="3"/>
  <c r="G206" i="3" s="1"/>
  <c r="F158" i="3"/>
  <c r="G158" i="3" s="1"/>
  <c r="F110" i="3"/>
  <c r="G110" i="3" s="1"/>
  <c r="F62" i="3"/>
  <c r="G62" i="3" s="1"/>
  <c r="F213" i="3"/>
  <c r="G213" i="3" s="1"/>
  <c r="F165" i="3"/>
  <c r="G165" i="3" s="1"/>
  <c r="F117" i="3"/>
  <c r="G117" i="3" s="1"/>
  <c r="F69" i="3"/>
  <c r="G69" i="3" s="1"/>
  <c r="F104" i="3"/>
  <c r="G104" i="3" s="1"/>
  <c r="F200" i="3"/>
  <c r="G200" i="3" s="1"/>
  <c r="F276" i="3"/>
  <c r="G276" i="3" s="1"/>
  <c r="F361" i="3"/>
  <c r="G361" i="3" s="1"/>
  <c r="F51" i="3"/>
  <c r="G51" i="3" s="1"/>
  <c r="F155" i="3"/>
  <c r="G155" i="3" s="1"/>
  <c r="F336" i="3"/>
  <c r="G336" i="3" s="1"/>
  <c r="F111" i="3"/>
  <c r="G111" i="3" s="1"/>
  <c r="F175" i="3"/>
  <c r="G175" i="3" s="1"/>
  <c r="F237" i="3"/>
  <c r="G237" i="3" s="1"/>
  <c r="F280" i="3"/>
  <c r="G280" i="3" s="1"/>
  <c r="F323" i="3"/>
  <c r="G323" i="3" s="1"/>
  <c r="F365" i="3"/>
  <c r="G365" i="3" s="1"/>
  <c r="F387" i="3"/>
  <c r="G387" i="3" s="1"/>
  <c r="F187" i="3"/>
  <c r="G187" i="3" s="1"/>
  <c r="F299" i="3"/>
  <c r="G299" i="3" s="1"/>
  <c r="F341" i="3"/>
  <c r="G341" i="3" s="1"/>
  <c r="F389" i="3"/>
  <c r="G389" i="3" s="1"/>
  <c r="F406" i="3"/>
  <c r="G406" i="3" s="1"/>
  <c r="F390" i="3"/>
  <c r="G390" i="3" s="1"/>
  <c r="F374" i="3"/>
  <c r="G374" i="3" s="1"/>
  <c r="F358" i="3"/>
  <c r="G358" i="3" s="1"/>
  <c r="F342" i="3"/>
  <c r="G342" i="3" s="1"/>
  <c r="F326" i="3"/>
  <c r="G326" i="3" s="1"/>
  <c r="F310" i="3"/>
  <c r="G310" i="3" s="1"/>
  <c r="F294" i="3"/>
  <c r="G294" i="3" s="1"/>
  <c r="F278" i="3"/>
  <c r="G278" i="3" s="1"/>
  <c r="F262" i="3"/>
  <c r="G262" i="3" s="1"/>
  <c r="F246" i="3"/>
  <c r="G246" i="3" s="1"/>
  <c r="F230" i="3"/>
  <c r="G230" i="3" s="1"/>
  <c r="F214" i="3"/>
  <c r="G214" i="3" s="1"/>
  <c r="F198" i="3"/>
  <c r="G198" i="3" s="1"/>
  <c r="F182" i="3"/>
  <c r="G182" i="3" s="1"/>
  <c r="F166" i="3"/>
  <c r="G166" i="3" s="1"/>
  <c r="F150" i="3"/>
  <c r="G150" i="3" s="1"/>
  <c r="F134" i="3"/>
  <c r="G134" i="3" s="1"/>
  <c r="F118" i="3"/>
  <c r="G118" i="3" s="1"/>
  <c r="F102" i="3"/>
  <c r="G102" i="3" s="1"/>
  <c r="F86" i="3"/>
  <c r="G86" i="3" s="1"/>
  <c r="F70" i="3"/>
  <c r="G70" i="3" s="1"/>
  <c r="F54" i="3"/>
  <c r="G54" i="3" s="1"/>
  <c r="F38" i="3"/>
  <c r="G38" i="3" s="1"/>
  <c r="F221" i="3"/>
  <c r="G221" i="3" s="1"/>
  <c r="F205" i="3"/>
  <c r="G205" i="3" s="1"/>
  <c r="F189" i="3"/>
  <c r="G189" i="3" s="1"/>
  <c r="F173" i="3"/>
  <c r="G173" i="3" s="1"/>
  <c r="F157" i="3"/>
  <c r="G157" i="3" s="1"/>
  <c r="F141" i="3"/>
  <c r="G141" i="3" s="1"/>
  <c r="F125" i="3"/>
  <c r="G125" i="3" s="1"/>
  <c r="F109" i="3"/>
  <c r="G109" i="3" s="1"/>
  <c r="F93" i="3"/>
  <c r="G93" i="3" s="1"/>
  <c r="F77" i="3"/>
  <c r="G77" i="3" s="1"/>
  <c r="F61" i="3"/>
  <c r="G61" i="3" s="1"/>
  <c r="F45" i="3"/>
  <c r="G45" i="3" s="1"/>
  <c r="F56" i="3"/>
  <c r="G56" i="3" s="1"/>
  <c r="F88" i="3"/>
  <c r="G88" i="3" s="1"/>
  <c r="F120" i="3"/>
  <c r="G120" i="3" s="1"/>
  <c r="F152" i="3"/>
  <c r="G152" i="3" s="1"/>
  <c r="F184" i="3"/>
  <c r="G184" i="3" s="1"/>
  <c r="F216" i="3"/>
  <c r="G216" i="3" s="1"/>
  <c r="F244" i="3"/>
  <c r="G244" i="3" s="1"/>
  <c r="F265" i="3"/>
  <c r="G265" i="3" s="1"/>
  <c r="F287" i="3"/>
  <c r="G287" i="3" s="1"/>
  <c r="F308" i="3"/>
  <c r="G308" i="3" s="1"/>
  <c r="F329" i="3"/>
  <c r="G329" i="3" s="1"/>
  <c r="F351" i="3"/>
  <c r="G351" i="3" s="1"/>
  <c r="F372" i="3"/>
  <c r="G372" i="3" s="1"/>
  <c r="F393" i="3"/>
  <c r="G393" i="3" s="1"/>
  <c r="F35" i="3"/>
  <c r="G35" i="3" s="1"/>
  <c r="F67" i="3"/>
  <c r="G67" i="3" s="1"/>
  <c r="F99" i="3"/>
  <c r="G99" i="3" s="1"/>
  <c r="F139" i="3"/>
  <c r="G139" i="3" s="1"/>
  <c r="F179" i="3"/>
  <c r="G179" i="3" s="1"/>
  <c r="F240" i="3"/>
  <c r="G240" i="3" s="1"/>
  <c r="F277" i="3"/>
  <c r="G277" i="3" s="1"/>
  <c r="F315" i="3"/>
  <c r="G315" i="3" s="1"/>
  <c r="F352" i="3"/>
  <c r="G352" i="3" s="1"/>
  <c r="F395" i="3"/>
  <c r="G395" i="3" s="1"/>
  <c r="N410" i="3"/>
  <c r="O410" i="3" s="1"/>
  <c r="N131" i="3"/>
  <c r="O131" i="3" s="1"/>
  <c r="N389" i="3"/>
  <c r="O389" i="3" s="1"/>
  <c r="N392" i="3"/>
  <c r="O392" i="3" s="1"/>
  <c r="N391" i="3"/>
  <c r="O391" i="3" s="1"/>
  <c r="N338" i="3"/>
  <c r="O338" i="3" s="1"/>
  <c r="N158" i="3"/>
  <c r="O158" i="3" s="1"/>
  <c r="N241" i="3"/>
  <c r="O241" i="3" s="1"/>
  <c r="N324" i="3"/>
  <c r="O324" i="3" s="1"/>
  <c r="F247" i="3"/>
  <c r="G247" i="3" s="1"/>
  <c r="F95" i="3"/>
  <c r="G95" i="3" s="1"/>
  <c r="F191" i="3"/>
  <c r="G191" i="3" s="1"/>
  <c r="F269" i="3"/>
  <c r="G269" i="3" s="1"/>
  <c r="F333" i="3"/>
  <c r="G333" i="3" s="1"/>
  <c r="F376" i="3"/>
  <c r="G376" i="3" s="1"/>
  <c r="F107" i="3"/>
  <c r="G107" i="3" s="1"/>
  <c r="F320" i="3"/>
  <c r="G320" i="3" s="1"/>
  <c r="F398" i="3"/>
  <c r="G398" i="3" s="1"/>
  <c r="F350" i="3"/>
  <c r="G350" i="3" s="1"/>
  <c r="F302" i="3"/>
  <c r="G302" i="3" s="1"/>
  <c r="F270" i="3"/>
  <c r="G270" i="3" s="1"/>
  <c r="F222" i="3"/>
  <c r="G222" i="3" s="1"/>
  <c r="F174" i="3"/>
  <c r="G174" i="3" s="1"/>
  <c r="F126" i="3"/>
  <c r="G126" i="3" s="1"/>
  <c r="F78" i="3"/>
  <c r="G78" i="3" s="1"/>
  <c r="F229" i="3"/>
  <c r="G229" i="3" s="1"/>
  <c r="F181" i="3"/>
  <c r="G181" i="3" s="1"/>
  <c r="F133" i="3"/>
  <c r="G133" i="3" s="1"/>
  <c r="F85" i="3"/>
  <c r="G85" i="3" s="1"/>
  <c r="F37" i="3"/>
  <c r="G37" i="3" s="1"/>
  <c r="F136" i="3"/>
  <c r="G136" i="3" s="1"/>
  <c r="F232" i="3"/>
  <c r="G232" i="3" s="1"/>
  <c r="F297" i="3"/>
  <c r="G297" i="3" s="1"/>
  <c r="F340" i="3"/>
  <c r="G340" i="3" s="1"/>
  <c r="F404" i="3"/>
  <c r="G404" i="3" s="1"/>
  <c r="F123" i="3"/>
  <c r="G123" i="3" s="1"/>
  <c r="F256" i="3"/>
  <c r="G256" i="3" s="1"/>
  <c r="F373" i="3"/>
  <c r="G373" i="3" s="1"/>
  <c r="N52" i="3"/>
  <c r="O52" i="3" s="1"/>
  <c r="F375" i="3"/>
  <c r="G375" i="3" s="1"/>
  <c r="F321" i="3"/>
  <c r="G321" i="3" s="1"/>
  <c r="F47" i="3"/>
  <c r="G47" i="3" s="1"/>
  <c r="F79" i="3"/>
  <c r="G79" i="3" s="1"/>
  <c r="F143" i="3"/>
  <c r="G143" i="3" s="1"/>
  <c r="F207" i="3"/>
  <c r="G207" i="3" s="1"/>
  <c r="F259" i="3"/>
  <c r="G259" i="3" s="1"/>
  <c r="F301" i="3"/>
  <c r="G301" i="3" s="1"/>
  <c r="F344" i="3"/>
  <c r="G344" i="3" s="1"/>
  <c r="F408" i="3"/>
  <c r="G408" i="3" s="1"/>
  <c r="F245" i="3"/>
  <c r="G245" i="3" s="1"/>
  <c r="F55" i="3"/>
  <c r="G55" i="3" s="1"/>
  <c r="F87" i="3"/>
  <c r="G87" i="3" s="1"/>
  <c r="F119" i="3"/>
  <c r="G119" i="3" s="1"/>
  <c r="F151" i="3"/>
  <c r="G151" i="3" s="1"/>
  <c r="F183" i="3"/>
  <c r="G183" i="3" s="1"/>
  <c r="F215" i="3"/>
  <c r="G215" i="3" s="1"/>
  <c r="F243" i="3"/>
  <c r="G243" i="3" s="1"/>
  <c r="F264" i="3"/>
  <c r="G264" i="3" s="1"/>
  <c r="F285" i="3"/>
  <c r="G285" i="3" s="1"/>
  <c r="F307" i="3"/>
  <c r="G307" i="3" s="1"/>
  <c r="F328" i="3"/>
  <c r="G328" i="3" s="1"/>
  <c r="F349" i="3"/>
  <c r="G349" i="3" s="1"/>
  <c r="F371" i="3"/>
  <c r="G371" i="3" s="1"/>
  <c r="F392" i="3"/>
  <c r="G392" i="3" s="1"/>
  <c r="F413" i="3"/>
  <c r="G413" i="3" s="1"/>
  <c r="F203" i="3"/>
  <c r="G203" i="3" s="1"/>
  <c r="F261" i="3"/>
  <c r="G261" i="3" s="1"/>
  <c r="F309" i="3"/>
  <c r="G309" i="3" s="1"/>
  <c r="F357" i="3"/>
  <c r="G357" i="3" s="1"/>
  <c r="F400" i="3"/>
  <c r="G400" i="3" s="1"/>
  <c r="F402" i="3"/>
  <c r="G402" i="3" s="1"/>
  <c r="F386" i="3"/>
  <c r="G386" i="3" s="1"/>
  <c r="F370" i="3"/>
  <c r="G370" i="3" s="1"/>
  <c r="F354" i="3"/>
  <c r="G354" i="3" s="1"/>
  <c r="F338" i="3"/>
  <c r="G338" i="3" s="1"/>
  <c r="F322" i="3"/>
  <c r="G322" i="3" s="1"/>
  <c r="F306" i="3"/>
  <c r="G306" i="3" s="1"/>
  <c r="F290" i="3"/>
  <c r="G290" i="3" s="1"/>
  <c r="F274" i="3"/>
  <c r="G274" i="3" s="1"/>
  <c r="F258" i="3"/>
  <c r="G258" i="3" s="1"/>
  <c r="F242" i="3"/>
  <c r="G242" i="3" s="1"/>
  <c r="F226" i="3"/>
  <c r="G226" i="3" s="1"/>
  <c r="F210" i="3"/>
  <c r="G210" i="3" s="1"/>
  <c r="F194" i="3"/>
  <c r="G194" i="3" s="1"/>
  <c r="F178" i="3"/>
  <c r="G178" i="3" s="1"/>
  <c r="F162" i="3"/>
  <c r="G162" i="3" s="1"/>
  <c r="F146" i="3"/>
  <c r="G146" i="3" s="1"/>
  <c r="F130" i="3"/>
  <c r="G130" i="3" s="1"/>
  <c r="F114" i="3"/>
  <c r="G114" i="3" s="1"/>
  <c r="F98" i="3"/>
  <c r="G98" i="3" s="1"/>
  <c r="F82" i="3"/>
  <c r="G82" i="3" s="1"/>
  <c r="F66" i="3"/>
  <c r="G66" i="3" s="1"/>
  <c r="F50" i="3"/>
  <c r="G50" i="3" s="1"/>
  <c r="F233" i="3"/>
  <c r="G233" i="3" s="1"/>
  <c r="F217" i="3"/>
  <c r="G217" i="3" s="1"/>
  <c r="F201" i="3"/>
  <c r="G201" i="3" s="1"/>
  <c r="F185" i="3"/>
  <c r="G185" i="3" s="1"/>
  <c r="F169" i="3"/>
  <c r="G169" i="3" s="1"/>
  <c r="F153" i="3"/>
  <c r="G153" i="3" s="1"/>
  <c r="F137" i="3"/>
  <c r="G137" i="3" s="1"/>
  <c r="F121" i="3"/>
  <c r="G121" i="3" s="1"/>
  <c r="F105" i="3"/>
  <c r="G105" i="3" s="1"/>
  <c r="F89" i="3"/>
  <c r="G89" i="3" s="1"/>
  <c r="F73" i="3"/>
  <c r="G73" i="3" s="1"/>
  <c r="F57" i="3"/>
  <c r="G57" i="3" s="1"/>
  <c r="F41" i="3"/>
  <c r="G41" i="3" s="1"/>
  <c r="F64" i="3"/>
  <c r="G64" i="3" s="1"/>
  <c r="F96" i="3"/>
  <c r="G96" i="3" s="1"/>
  <c r="F128" i="3"/>
  <c r="G128" i="3" s="1"/>
  <c r="F160" i="3"/>
  <c r="G160" i="3" s="1"/>
  <c r="F192" i="3"/>
  <c r="G192" i="3" s="1"/>
  <c r="F224" i="3"/>
  <c r="G224" i="3" s="1"/>
  <c r="F249" i="3"/>
  <c r="G249" i="3" s="1"/>
  <c r="F271" i="3"/>
  <c r="G271" i="3" s="1"/>
  <c r="F292" i="3"/>
  <c r="G292" i="3" s="1"/>
  <c r="F313" i="3"/>
  <c r="G313" i="3" s="1"/>
  <c r="F335" i="3"/>
  <c r="G335" i="3" s="1"/>
  <c r="F356" i="3"/>
  <c r="G356" i="3" s="1"/>
  <c r="F377" i="3"/>
  <c r="G377" i="3" s="1"/>
  <c r="F399" i="3"/>
  <c r="G399" i="3" s="1"/>
  <c r="F43" i="3"/>
  <c r="G43" i="3" s="1"/>
  <c r="F75" i="3"/>
  <c r="G75" i="3" s="1"/>
  <c r="F115" i="3"/>
  <c r="G115" i="3" s="1"/>
  <c r="F147" i="3"/>
  <c r="G147" i="3" s="1"/>
  <c r="F195" i="3"/>
  <c r="G195" i="3" s="1"/>
  <c r="F251" i="3"/>
  <c r="G251" i="3" s="1"/>
  <c r="F288" i="3"/>
  <c r="G288" i="3" s="1"/>
  <c r="F325" i="3"/>
  <c r="G325" i="3" s="1"/>
  <c r="F363" i="3"/>
  <c r="G363" i="3" s="1"/>
  <c r="F405" i="3"/>
  <c r="G405" i="3" s="1"/>
  <c r="N275" i="3"/>
  <c r="O275" i="3" s="1"/>
  <c r="N366" i="3"/>
  <c r="O366" i="3" s="1"/>
  <c r="N335" i="3"/>
  <c r="O335" i="3" s="1"/>
  <c r="N331" i="3"/>
  <c r="O331" i="3" s="1"/>
  <c r="N327" i="3"/>
  <c r="O327" i="3" s="1"/>
  <c r="N306" i="3"/>
  <c r="O306" i="3" s="1"/>
  <c r="N94" i="3"/>
  <c r="O94" i="3" s="1"/>
  <c r="N177" i="3"/>
  <c r="O177" i="3" s="1"/>
  <c r="N260" i="3"/>
  <c r="O260" i="3" s="1"/>
  <c r="F385" i="3"/>
  <c r="G385" i="3" s="1"/>
  <c r="N398" i="3"/>
  <c r="O398" i="3" s="1"/>
  <c r="N394" i="3"/>
  <c r="O394" i="3" s="1"/>
  <c r="N211" i="3"/>
  <c r="O211" i="3" s="1"/>
  <c r="N99" i="3"/>
  <c r="O99" i="3" s="1"/>
  <c r="N323" i="3"/>
  <c r="O323" i="3" s="1"/>
  <c r="N67" i="3"/>
  <c r="O67" i="3" s="1"/>
  <c r="N307" i="3"/>
  <c r="O307" i="3" s="1"/>
  <c r="N51" i="3"/>
  <c r="O51" i="3" s="1"/>
  <c r="N401" i="3"/>
  <c r="O401" i="3" s="1"/>
  <c r="N385" i="3"/>
  <c r="O385" i="3" s="1"/>
  <c r="N319" i="3"/>
  <c r="O319" i="3" s="1"/>
  <c r="N191" i="3"/>
  <c r="O191" i="3" s="1"/>
  <c r="N63" i="3"/>
  <c r="O63" i="3" s="1"/>
  <c r="N388" i="3"/>
  <c r="O388" i="3" s="1"/>
  <c r="N315" i="3"/>
  <c r="O315" i="3" s="1"/>
  <c r="N187" i="3"/>
  <c r="O187" i="3" s="1"/>
  <c r="N59" i="3"/>
  <c r="O59" i="3" s="1"/>
  <c r="N387" i="3"/>
  <c r="O387" i="3" s="1"/>
  <c r="N311" i="3"/>
  <c r="O311" i="3" s="1"/>
  <c r="N183" i="3"/>
  <c r="O183" i="3" s="1"/>
  <c r="N55" i="3"/>
  <c r="O55" i="3" s="1"/>
  <c r="N334" i="3"/>
  <c r="O334" i="3" s="1"/>
  <c r="N302" i="3"/>
  <c r="O302" i="3" s="1"/>
  <c r="N270" i="3"/>
  <c r="O270" i="3" s="1"/>
  <c r="N206" i="3"/>
  <c r="O206" i="3" s="1"/>
  <c r="N142" i="3"/>
  <c r="O142" i="3" s="1"/>
  <c r="N78" i="3"/>
  <c r="O78" i="3" s="1"/>
  <c r="N353" i="3"/>
  <c r="O353" i="3" s="1"/>
  <c r="N289" i="3"/>
  <c r="O289" i="3" s="1"/>
  <c r="N225" i="3"/>
  <c r="O225" i="3" s="1"/>
  <c r="N161" i="3"/>
  <c r="O161" i="3" s="1"/>
  <c r="N97" i="3"/>
  <c r="O97" i="3" s="1"/>
  <c r="N372" i="3"/>
  <c r="O372" i="3" s="1"/>
  <c r="N308" i="3"/>
  <c r="O308" i="3" s="1"/>
  <c r="N244" i="3"/>
  <c r="O244" i="3" s="1"/>
  <c r="N180" i="3"/>
  <c r="O180" i="3" s="1"/>
  <c r="N116" i="3"/>
  <c r="O116" i="3" s="1"/>
  <c r="N40" i="3"/>
  <c r="O40" i="3" s="1"/>
  <c r="N56" i="3"/>
  <c r="O56" i="3" s="1"/>
  <c r="N72" i="3"/>
  <c r="O72" i="3" s="1"/>
  <c r="N88" i="3"/>
  <c r="O88" i="3" s="1"/>
  <c r="N104" i="3"/>
  <c r="O104" i="3" s="1"/>
  <c r="N120" i="3"/>
  <c r="O120" i="3" s="1"/>
  <c r="N136" i="3"/>
  <c r="O136" i="3" s="1"/>
  <c r="N152" i="3"/>
  <c r="O152" i="3" s="1"/>
  <c r="N168" i="3"/>
  <c r="O168" i="3" s="1"/>
  <c r="N184" i="3"/>
  <c r="O184" i="3" s="1"/>
  <c r="N200" i="3"/>
  <c r="O200" i="3" s="1"/>
  <c r="N216" i="3"/>
  <c r="O216" i="3" s="1"/>
  <c r="N232" i="3"/>
  <c r="O232" i="3" s="1"/>
  <c r="N248" i="3"/>
  <c r="O248" i="3" s="1"/>
  <c r="N264" i="3"/>
  <c r="O264" i="3" s="1"/>
  <c r="N280" i="3"/>
  <c r="O280" i="3" s="1"/>
  <c r="N296" i="3"/>
  <c r="O296" i="3" s="1"/>
  <c r="N312" i="3"/>
  <c r="O312" i="3" s="1"/>
  <c r="N328" i="3"/>
  <c r="O328" i="3" s="1"/>
  <c r="N344" i="3"/>
  <c r="O344" i="3" s="1"/>
  <c r="N360" i="3"/>
  <c r="O360" i="3" s="1"/>
  <c r="N37" i="3"/>
  <c r="O37" i="3" s="1"/>
  <c r="N53" i="3"/>
  <c r="O53" i="3" s="1"/>
  <c r="N69" i="3"/>
  <c r="O69" i="3" s="1"/>
  <c r="N85" i="3"/>
  <c r="O85" i="3" s="1"/>
  <c r="N101" i="3"/>
  <c r="O101" i="3" s="1"/>
  <c r="N117" i="3"/>
  <c r="O117" i="3" s="1"/>
  <c r="N133" i="3"/>
  <c r="O133" i="3" s="1"/>
  <c r="N149" i="3"/>
  <c r="O149" i="3" s="1"/>
  <c r="N165" i="3"/>
  <c r="O165" i="3" s="1"/>
  <c r="N181" i="3"/>
  <c r="O181" i="3" s="1"/>
  <c r="N197" i="3"/>
  <c r="O197" i="3" s="1"/>
  <c r="N213" i="3"/>
  <c r="O213" i="3" s="1"/>
  <c r="N229" i="3"/>
  <c r="O229" i="3" s="1"/>
  <c r="N245" i="3"/>
  <c r="O245" i="3" s="1"/>
  <c r="N261" i="3"/>
  <c r="O261" i="3" s="1"/>
  <c r="N277" i="3"/>
  <c r="O277" i="3" s="1"/>
  <c r="N293" i="3"/>
  <c r="O293" i="3" s="1"/>
  <c r="N309" i="3"/>
  <c r="O309" i="3" s="1"/>
  <c r="N325" i="3"/>
  <c r="O325" i="3" s="1"/>
  <c r="N341" i="3"/>
  <c r="O341" i="3" s="1"/>
  <c r="N357" i="3"/>
  <c r="O357" i="3" s="1"/>
  <c r="N373" i="3"/>
  <c r="O373" i="3" s="1"/>
  <c r="N50" i="3"/>
  <c r="O50" i="3" s="1"/>
  <c r="N66" i="3"/>
  <c r="O66" i="3" s="1"/>
  <c r="N82" i="3"/>
  <c r="O82" i="3" s="1"/>
  <c r="N98" i="3"/>
  <c r="O98" i="3" s="1"/>
  <c r="N114" i="3"/>
  <c r="O114" i="3" s="1"/>
  <c r="N130" i="3"/>
  <c r="O130" i="3" s="1"/>
  <c r="N146" i="3"/>
  <c r="O146" i="3" s="1"/>
  <c r="N162" i="3"/>
  <c r="O162" i="3" s="1"/>
  <c r="N178" i="3"/>
  <c r="O178" i="3" s="1"/>
  <c r="N194" i="3"/>
  <c r="O194" i="3" s="1"/>
  <c r="N210" i="3"/>
  <c r="O210" i="3" s="1"/>
  <c r="N226" i="3"/>
  <c r="O226" i="3" s="1"/>
  <c r="N242" i="3"/>
  <c r="O242" i="3" s="1"/>
  <c r="N258" i="3"/>
  <c r="O258" i="3" s="1"/>
  <c r="N169" i="3"/>
  <c r="O169" i="3" s="1"/>
  <c r="N185" i="3"/>
  <c r="O185" i="3" s="1"/>
  <c r="N201" i="3"/>
  <c r="O201" i="3" s="1"/>
  <c r="N217" i="3"/>
  <c r="O217" i="3" s="1"/>
  <c r="N233" i="3"/>
  <c r="O233" i="3" s="1"/>
  <c r="N249" i="3"/>
  <c r="O249" i="3" s="1"/>
  <c r="N265" i="3"/>
  <c r="O265" i="3" s="1"/>
  <c r="N281" i="3"/>
  <c r="O281" i="3" s="1"/>
  <c r="N297" i="3"/>
  <c r="O297" i="3" s="1"/>
  <c r="N313" i="3"/>
  <c r="O313" i="3" s="1"/>
  <c r="N329" i="3"/>
  <c r="O329" i="3" s="1"/>
  <c r="N345" i="3"/>
  <c r="O345" i="3" s="1"/>
  <c r="N361" i="3"/>
  <c r="O361" i="3" s="1"/>
  <c r="N38" i="3"/>
  <c r="O38" i="3" s="1"/>
  <c r="N54" i="3"/>
  <c r="O54" i="3" s="1"/>
  <c r="N70" i="3"/>
  <c r="O70" i="3" s="1"/>
  <c r="N86" i="3"/>
  <c r="O86" i="3" s="1"/>
  <c r="N102" i="3"/>
  <c r="O102" i="3" s="1"/>
  <c r="N118" i="3"/>
  <c r="O118" i="3" s="1"/>
  <c r="N134" i="3"/>
  <c r="O134" i="3" s="1"/>
  <c r="N150" i="3"/>
  <c r="O150" i="3" s="1"/>
  <c r="N166" i="3"/>
  <c r="O166" i="3" s="1"/>
  <c r="N182" i="3"/>
  <c r="O182" i="3" s="1"/>
  <c r="N198" i="3"/>
  <c r="O198" i="3" s="1"/>
  <c r="N214" i="3"/>
  <c r="O214" i="3" s="1"/>
  <c r="N230" i="3"/>
  <c r="O230" i="3" s="1"/>
  <c r="N246" i="3"/>
  <c r="O246" i="3" s="1"/>
  <c r="N262" i="3"/>
  <c r="O262" i="3" s="1"/>
  <c r="N278" i="3"/>
  <c r="O278" i="3" s="1"/>
  <c r="N294" i="3"/>
  <c r="O294" i="3" s="1"/>
  <c r="N310" i="3"/>
  <c r="O310" i="3" s="1"/>
  <c r="N326" i="3"/>
  <c r="O326" i="3" s="1"/>
  <c r="N342" i="3"/>
  <c r="O342" i="3" s="1"/>
  <c r="N358" i="3"/>
  <c r="O358" i="3" s="1"/>
  <c r="N87" i="3"/>
  <c r="O87" i="3" s="1"/>
  <c r="N151" i="3"/>
  <c r="O151" i="3" s="1"/>
  <c r="N215" i="3"/>
  <c r="O215" i="3" s="1"/>
  <c r="N279" i="3"/>
  <c r="O279" i="3" s="1"/>
  <c r="N343" i="3"/>
  <c r="O343" i="3" s="1"/>
  <c r="N379" i="3"/>
  <c r="O379" i="3" s="1"/>
  <c r="N395" i="3"/>
  <c r="O395" i="3" s="1"/>
  <c r="N411" i="3"/>
  <c r="O411" i="3" s="1"/>
  <c r="N91" i="3"/>
  <c r="O91" i="3" s="1"/>
  <c r="N155" i="3"/>
  <c r="O155" i="3" s="1"/>
  <c r="N219" i="3"/>
  <c r="O219" i="3" s="1"/>
  <c r="N283" i="3"/>
  <c r="O283" i="3" s="1"/>
  <c r="N347" i="3"/>
  <c r="O347" i="3" s="1"/>
  <c r="N380" i="3"/>
  <c r="O380" i="3" s="1"/>
  <c r="N396" i="3"/>
  <c r="O396" i="3" s="1"/>
  <c r="N412" i="3"/>
  <c r="O412" i="3" s="1"/>
  <c r="N95" i="3"/>
  <c r="O95" i="3" s="1"/>
  <c r="N159" i="3"/>
  <c r="O159" i="3" s="1"/>
  <c r="N223" i="3"/>
  <c r="O223" i="3" s="1"/>
  <c r="N287" i="3"/>
  <c r="O287" i="3" s="1"/>
  <c r="N351" i="3"/>
  <c r="O351" i="3" s="1"/>
  <c r="N381" i="3"/>
  <c r="O381" i="3" s="1"/>
  <c r="N173" i="3"/>
  <c r="O173" i="3" s="1"/>
  <c r="N189" i="3"/>
  <c r="O189" i="3" s="1"/>
  <c r="N205" i="3"/>
  <c r="O205" i="3" s="1"/>
  <c r="N221" i="3"/>
  <c r="O221" i="3" s="1"/>
  <c r="N237" i="3"/>
  <c r="O237" i="3" s="1"/>
  <c r="N253" i="3"/>
  <c r="O253" i="3" s="1"/>
  <c r="N269" i="3"/>
  <c r="O269" i="3" s="1"/>
  <c r="N285" i="3"/>
  <c r="O285" i="3" s="1"/>
  <c r="N301" i="3"/>
  <c r="O301" i="3" s="1"/>
  <c r="N317" i="3"/>
  <c r="O317" i="3" s="1"/>
  <c r="N333" i="3"/>
  <c r="O333" i="3" s="1"/>
  <c r="N349" i="3"/>
  <c r="O349" i="3" s="1"/>
  <c r="N365" i="3"/>
  <c r="O365" i="3" s="1"/>
  <c r="N42" i="3"/>
  <c r="O42" i="3" s="1"/>
  <c r="N58" i="3"/>
  <c r="O58" i="3" s="1"/>
  <c r="N74" i="3"/>
  <c r="O74" i="3" s="1"/>
  <c r="N90" i="3"/>
  <c r="O90" i="3" s="1"/>
  <c r="N106" i="3"/>
  <c r="O106" i="3" s="1"/>
  <c r="N122" i="3"/>
  <c r="O122" i="3" s="1"/>
  <c r="N138" i="3"/>
  <c r="O138" i="3" s="1"/>
  <c r="N154" i="3"/>
  <c r="O154" i="3" s="1"/>
  <c r="N170" i="3"/>
  <c r="O170" i="3" s="1"/>
  <c r="N186" i="3"/>
  <c r="O186" i="3" s="1"/>
  <c r="N202" i="3"/>
  <c r="O202" i="3" s="1"/>
  <c r="N218" i="3"/>
  <c r="O218" i="3" s="1"/>
  <c r="N234" i="3"/>
  <c r="O234" i="3" s="1"/>
  <c r="N250" i="3"/>
  <c r="O250" i="3" s="1"/>
  <c r="N266" i="3"/>
  <c r="O266" i="3" s="1"/>
  <c r="N282" i="3"/>
  <c r="O282" i="3" s="1"/>
  <c r="N298" i="3"/>
  <c r="O298" i="3" s="1"/>
  <c r="N314" i="3"/>
  <c r="O314" i="3" s="1"/>
  <c r="N330" i="3"/>
  <c r="O330" i="3" s="1"/>
  <c r="N346" i="3"/>
  <c r="O346" i="3" s="1"/>
  <c r="N39" i="3"/>
  <c r="O39" i="3" s="1"/>
  <c r="N103" i="3"/>
  <c r="O103" i="3" s="1"/>
  <c r="N167" i="3"/>
  <c r="O167" i="3" s="1"/>
  <c r="N231" i="3"/>
  <c r="O231" i="3" s="1"/>
  <c r="N295" i="3"/>
  <c r="O295" i="3" s="1"/>
  <c r="N359" i="3"/>
  <c r="O359" i="3" s="1"/>
  <c r="N383" i="3"/>
  <c r="O383" i="3" s="1"/>
  <c r="N399" i="3"/>
  <c r="O399" i="3" s="1"/>
  <c r="N43" i="3"/>
  <c r="O43" i="3" s="1"/>
  <c r="N107" i="3"/>
  <c r="O107" i="3" s="1"/>
  <c r="N171" i="3"/>
  <c r="O171" i="3" s="1"/>
  <c r="N235" i="3"/>
  <c r="O235" i="3" s="1"/>
  <c r="N299" i="3"/>
  <c r="O299" i="3" s="1"/>
  <c r="N362" i="3"/>
  <c r="O362" i="3" s="1"/>
  <c r="N384" i="3"/>
  <c r="O384" i="3" s="1"/>
  <c r="N400" i="3"/>
  <c r="O400" i="3" s="1"/>
  <c r="N47" i="3"/>
  <c r="O47" i="3" s="1"/>
  <c r="N111" i="3"/>
  <c r="O111" i="3" s="1"/>
  <c r="N175" i="3"/>
  <c r="O175" i="3" s="1"/>
  <c r="N239" i="3"/>
  <c r="O239" i="3" s="1"/>
  <c r="N303" i="3"/>
  <c r="O303" i="3" s="1"/>
  <c r="N363" i="3"/>
  <c r="O363" i="3" s="1"/>
  <c r="N291" i="3"/>
  <c r="O291" i="3" s="1"/>
  <c r="N378" i="3"/>
  <c r="O378" i="3" s="1"/>
  <c r="N147" i="3"/>
  <c r="O147" i="3" s="1"/>
  <c r="N406" i="3"/>
  <c r="O406" i="3" s="1"/>
  <c r="N259" i="3"/>
  <c r="O259" i="3" s="1"/>
  <c r="N402" i="3"/>
  <c r="O402" i="3" s="1"/>
  <c r="N243" i="3"/>
  <c r="O243" i="3" s="1"/>
  <c r="N413" i="3"/>
  <c r="O413" i="3" s="1"/>
  <c r="N397" i="3"/>
  <c r="O397" i="3" s="1"/>
  <c r="N377" i="3"/>
  <c r="O377" i="3" s="1"/>
  <c r="N271" i="3"/>
  <c r="O271" i="3" s="1"/>
  <c r="N143" i="3"/>
  <c r="O143" i="3" s="1"/>
  <c r="N408" i="3"/>
  <c r="O408" i="3" s="1"/>
  <c r="N376" i="3"/>
  <c r="O376" i="3" s="1"/>
  <c r="N267" i="3"/>
  <c r="O267" i="3" s="1"/>
  <c r="N139" i="3"/>
  <c r="O139" i="3" s="1"/>
  <c r="N407" i="3"/>
  <c r="O407" i="3" s="1"/>
  <c r="N375" i="3"/>
  <c r="O375" i="3" s="1"/>
  <c r="N263" i="3"/>
  <c r="O263" i="3" s="1"/>
  <c r="N135" i="3"/>
  <c r="O135" i="3" s="1"/>
  <c r="N354" i="3"/>
  <c r="O354" i="3" s="1"/>
  <c r="N322" i="3"/>
  <c r="O322" i="3" s="1"/>
  <c r="N290" i="3"/>
  <c r="O290" i="3" s="1"/>
  <c r="N254" i="3"/>
  <c r="O254" i="3" s="1"/>
  <c r="N190" i="3"/>
  <c r="O190" i="3" s="1"/>
  <c r="N126" i="3"/>
  <c r="O126" i="3" s="1"/>
  <c r="N62" i="3"/>
  <c r="O62" i="3" s="1"/>
  <c r="N337" i="3"/>
  <c r="O337" i="3" s="1"/>
  <c r="N273" i="3"/>
  <c r="O273" i="3" s="1"/>
  <c r="N209" i="3"/>
  <c r="O209" i="3" s="1"/>
  <c r="N145" i="3"/>
  <c r="O145" i="3" s="1"/>
  <c r="N81" i="3"/>
  <c r="O81" i="3" s="1"/>
  <c r="N356" i="3"/>
  <c r="O356" i="3" s="1"/>
  <c r="N292" i="3"/>
  <c r="O292" i="3" s="1"/>
  <c r="N228" i="3"/>
  <c r="O228" i="3" s="1"/>
  <c r="N164" i="3"/>
  <c r="O164" i="3" s="1"/>
  <c r="N100" i="3"/>
  <c r="O100" i="3" s="1"/>
  <c r="N36" i="3"/>
  <c r="O36" i="3" s="1"/>
  <c r="N35" i="3"/>
  <c r="O35" i="3" s="1"/>
  <c r="N414" i="3"/>
  <c r="O414" i="3" s="1"/>
  <c r="N339" i="3"/>
  <c r="O339" i="3" s="1"/>
  <c r="N83" i="3"/>
  <c r="O83" i="3" s="1"/>
  <c r="N390" i="3"/>
  <c r="O390" i="3" s="1"/>
  <c r="N195" i="3"/>
  <c r="O195" i="3" s="1"/>
  <c r="N386" i="3"/>
  <c r="O386" i="3" s="1"/>
  <c r="N179" i="3"/>
  <c r="O179" i="3" s="1"/>
  <c r="N409" i="3"/>
  <c r="O409" i="3" s="1"/>
  <c r="N393" i="3"/>
  <c r="O393" i="3" s="1"/>
  <c r="N371" i="3"/>
  <c r="O371" i="3" s="1"/>
  <c r="N255" i="3"/>
  <c r="O255" i="3" s="1"/>
  <c r="N127" i="3"/>
  <c r="O127" i="3" s="1"/>
  <c r="N404" i="3"/>
  <c r="O404" i="3" s="1"/>
  <c r="N370" i="3"/>
  <c r="O370" i="3" s="1"/>
  <c r="N251" i="3"/>
  <c r="O251" i="3" s="1"/>
  <c r="N123" i="3"/>
  <c r="O123" i="3" s="1"/>
  <c r="N403" i="3"/>
  <c r="O403" i="3" s="1"/>
  <c r="N367" i="3"/>
  <c r="O367" i="3" s="1"/>
  <c r="N247" i="3"/>
  <c r="O247" i="3" s="1"/>
  <c r="N119" i="3"/>
  <c r="O119" i="3" s="1"/>
  <c r="N350" i="3"/>
  <c r="O350" i="3" s="1"/>
  <c r="N318" i="3"/>
  <c r="O318" i="3" s="1"/>
  <c r="N286" i="3"/>
  <c r="O286" i="3" s="1"/>
  <c r="N238" i="3"/>
  <c r="O238" i="3" s="1"/>
  <c r="N174" i="3"/>
  <c r="O174" i="3" s="1"/>
  <c r="N110" i="3"/>
  <c r="O110" i="3" s="1"/>
  <c r="N46" i="3"/>
  <c r="O46" i="3" s="1"/>
  <c r="N321" i="3"/>
  <c r="O321" i="3" s="1"/>
  <c r="N257" i="3"/>
  <c r="O257" i="3" s="1"/>
  <c r="N193" i="3"/>
  <c r="O193" i="3" s="1"/>
  <c r="N129" i="3"/>
  <c r="O129" i="3" s="1"/>
  <c r="N65" i="3"/>
  <c r="O65" i="3" s="1"/>
  <c r="N340" i="3"/>
  <c r="O340" i="3" s="1"/>
  <c r="N276" i="3"/>
  <c r="O276" i="3" s="1"/>
  <c r="N212" i="3"/>
  <c r="O212" i="3" s="1"/>
  <c r="N148" i="3"/>
  <c r="O148" i="3" s="1"/>
  <c r="N84" i="3"/>
  <c r="O84" i="3" s="1"/>
  <c r="N355" i="3"/>
  <c r="O355" i="3" s="1"/>
  <c r="N157" i="3"/>
  <c r="O157" i="3" s="1"/>
  <c r="N141" i="3"/>
  <c r="O141" i="3" s="1"/>
  <c r="N125" i="3"/>
  <c r="O125" i="3" s="1"/>
  <c r="N109" i="3"/>
  <c r="O109" i="3" s="1"/>
  <c r="N93" i="3"/>
  <c r="O93" i="3" s="1"/>
  <c r="N77" i="3"/>
  <c r="O77" i="3" s="1"/>
  <c r="N61" i="3"/>
  <c r="O61" i="3" s="1"/>
  <c r="N45" i="3"/>
  <c r="O45" i="3" s="1"/>
  <c r="N368" i="3"/>
  <c r="O368" i="3" s="1"/>
  <c r="N352" i="3"/>
  <c r="O352" i="3" s="1"/>
  <c r="N336" i="3"/>
  <c r="O336" i="3" s="1"/>
  <c r="N320" i="3"/>
  <c r="O320" i="3" s="1"/>
  <c r="N304" i="3"/>
  <c r="O304" i="3" s="1"/>
  <c r="N288" i="3"/>
  <c r="O288" i="3" s="1"/>
  <c r="N272" i="3"/>
  <c r="O272" i="3" s="1"/>
  <c r="N256" i="3"/>
  <c r="O256" i="3" s="1"/>
  <c r="N240" i="3"/>
  <c r="O240" i="3" s="1"/>
  <c r="N224" i="3"/>
  <c r="O224" i="3" s="1"/>
  <c r="N208" i="3"/>
  <c r="O208" i="3" s="1"/>
  <c r="N192" i="3"/>
  <c r="O192" i="3" s="1"/>
  <c r="N176" i="3"/>
  <c r="O176" i="3" s="1"/>
  <c r="N160" i="3"/>
  <c r="O160" i="3" s="1"/>
  <c r="N144" i="3"/>
  <c r="O144" i="3" s="1"/>
  <c r="N128" i="3"/>
  <c r="O128" i="3" s="1"/>
  <c r="N112" i="3"/>
  <c r="O112" i="3" s="1"/>
  <c r="N96" i="3"/>
  <c r="O96" i="3" s="1"/>
  <c r="N80" i="3"/>
  <c r="O80" i="3" s="1"/>
  <c r="N64" i="3"/>
  <c r="O64" i="3" s="1"/>
  <c r="N48" i="3"/>
  <c r="O48" i="3" s="1"/>
  <c r="N382" i="3"/>
  <c r="O382" i="3" s="1"/>
  <c r="N153" i="3"/>
  <c r="O153" i="3" s="1"/>
  <c r="N137" i="3"/>
  <c r="O137" i="3" s="1"/>
  <c r="N121" i="3"/>
  <c r="O121" i="3" s="1"/>
  <c r="N105" i="3"/>
  <c r="O105" i="3" s="1"/>
  <c r="N89" i="3"/>
  <c r="O89" i="3" s="1"/>
  <c r="N73" i="3"/>
  <c r="O73" i="3" s="1"/>
  <c r="N57" i="3"/>
  <c r="O57" i="3" s="1"/>
  <c r="N41" i="3"/>
  <c r="O41" i="3" s="1"/>
  <c r="N364" i="3"/>
  <c r="O364" i="3" s="1"/>
  <c r="N348" i="3"/>
  <c r="O348" i="3" s="1"/>
  <c r="N332" i="3"/>
  <c r="O332" i="3" s="1"/>
  <c r="N316" i="3"/>
  <c r="O316" i="3" s="1"/>
  <c r="N300" i="3"/>
  <c r="O300" i="3" s="1"/>
  <c r="N284" i="3"/>
  <c r="O284" i="3" s="1"/>
  <c r="N268" i="3"/>
  <c r="O268" i="3" s="1"/>
  <c r="N252" i="3"/>
  <c r="O252" i="3" s="1"/>
  <c r="N236" i="3"/>
  <c r="O236" i="3" s="1"/>
  <c r="N220" i="3"/>
  <c r="O220" i="3" s="1"/>
  <c r="N204" i="3"/>
  <c r="O204" i="3" s="1"/>
  <c r="N188" i="3"/>
  <c r="O188" i="3" s="1"/>
  <c r="N172" i="3"/>
  <c r="O172" i="3" s="1"/>
  <c r="N156" i="3"/>
  <c r="O156" i="3" s="1"/>
  <c r="N140" i="3"/>
  <c r="O140" i="3" s="1"/>
  <c r="N124" i="3"/>
  <c r="O124" i="3" s="1"/>
  <c r="N108" i="3"/>
  <c r="O108" i="3" s="1"/>
  <c r="N92" i="3"/>
  <c r="O92" i="3" s="1"/>
  <c r="N76" i="3"/>
  <c r="O76" i="3" s="1"/>
  <c r="N60" i="3"/>
  <c r="O60" i="3" s="1"/>
  <c r="N44" i="3"/>
  <c r="O44" i="3" s="1"/>
  <c r="B6" i="3"/>
  <c r="B7" i="4" s="1"/>
  <c r="B12" i="3"/>
  <c r="B13" i="4" s="1"/>
  <c r="B24" i="3"/>
  <c r="B25" i="4" s="1"/>
  <c r="B11" i="3"/>
  <c r="B12" i="4" s="1"/>
  <c r="B20" i="3"/>
  <c r="B21" i="4" s="1"/>
  <c r="B8" i="3"/>
  <c r="B9" i="4" s="1"/>
  <c r="B16" i="3"/>
  <c r="B17" i="4" s="1"/>
  <c r="B7" i="3"/>
  <c r="B8" i="4" s="1"/>
  <c r="B27" i="3"/>
  <c r="B23" i="3"/>
  <c r="B24" i="4" s="1"/>
  <c r="B19" i="3"/>
  <c r="B20" i="4" s="1"/>
  <c r="B15" i="3"/>
  <c r="B16" i="4" s="1"/>
  <c r="C25" i="3"/>
  <c r="C26" i="4" s="1"/>
  <c r="C21" i="3"/>
  <c r="C22" i="4" s="1"/>
  <c r="C17" i="3"/>
  <c r="C18" i="4" s="1"/>
  <c r="C13" i="3"/>
  <c r="C14" i="4" s="1"/>
  <c r="C9" i="3"/>
  <c r="C10" i="4" s="1"/>
  <c r="B26" i="3"/>
  <c r="B22" i="3"/>
  <c r="B23" i="4" s="1"/>
  <c r="B18" i="3"/>
  <c r="B19" i="4" s="1"/>
  <c r="B14" i="3"/>
  <c r="B15" i="4" s="1"/>
  <c r="B10" i="3"/>
  <c r="B11" i="4" s="1"/>
  <c r="T12" i="3" l="1"/>
  <c r="S18" i="3"/>
  <c r="R23" i="3"/>
  <c r="D24" i="4" s="1"/>
  <c r="R25" i="3"/>
  <c r="D26" i="4" s="1"/>
  <c r="R14" i="3"/>
  <c r="D15" i="4" s="1"/>
  <c r="R17" i="3"/>
  <c r="D18" i="4" s="1"/>
  <c r="R15" i="3"/>
  <c r="D16" i="4" s="1"/>
  <c r="L31" i="3"/>
  <c r="K31" i="3"/>
  <c r="J31" i="3"/>
  <c r="I31" i="3"/>
  <c r="R7" i="3"/>
  <c r="D8" i="4" s="1"/>
  <c r="R9" i="3"/>
  <c r="D10" i="4" s="1"/>
  <c r="R18" i="3"/>
  <c r="D19" i="4" s="1"/>
  <c r="R20" i="3"/>
  <c r="D21" i="4" s="1"/>
  <c r="R24" i="3"/>
  <c r="D25" i="4" s="1"/>
  <c r="R22" i="3"/>
  <c r="D23" i="4" s="1"/>
  <c r="R10" i="3"/>
  <c r="D11" i="4" s="1"/>
  <c r="R12" i="3"/>
  <c r="D13" i="4" s="1"/>
  <c r="R6" i="3"/>
  <c r="S8" i="3"/>
  <c r="R16" i="3"/>
  <c r="D17" i="4" s="1"/>
  <c r="U10" i="3"/>
  <c r="V14" i="3"/>
  <c r="U18" i="3"/>
  <c r="S26" i="3"/>
  <c r="V27" i="3"/>
  <c r="V15" i="3"/>
  <c r="T8" i="3"/>
  <c r="S12" i="3"/>
  <c r="V6" i="3"/>
  <c r="R8" i="3"/>
  <c r="D9" i="4" s="1"/>
  <c r="R21" i="3"/>
  <c r="D22" i="4" s="1"/>
  <c r="R11" i="3"/>
  <c r="D12" i="4" s="1"/>
  <c r="R19" i="3"/>
  <c r="D20" i="4" s="1"/>
  <c r="R13" i="3"/>
  <c r="D14" i="4" s="1"/>
  <c r="V18" i="3"/>
  <c r="T27" i="3"/>
  <c r="S17" i="3"/>
  <c r="T17" i="3"/>
  <c r="V21" i="3"/>
  <c r="V7" i="3"/>
  <c r="S7" i="3"/>
  <c r="S11" i="3"/>
  <c r="V11" i="3"/>
  <c r="T15" i="3"/>
  <c r="S19" i="3"/>
  <c r="T19" i="3"/>
  <c r="V23" i="3"/>
  <c r="T13" i="3"/>
  <c r="V13" i="3"/>
  <c r="T25" i="3"/>
  <c r="V25" i="3"/>
  <c r="U24" i="3"/>
  <c r="T6" i="3"/>
  <c r="T18" i="3"/>
  <c r="U17" i="3"/>
  <c r="U9" i="3"/>
  <c r="V26" i="3"/>
  <c r="U27" i="3"/>
  <c r="S21" i="3"/>
  <c r="U15" i="3"/>
  <c r="U19" i="3"/>
  <c r="S23" i="3"/>
  <c r="S13" i="3"/>
  <c r="S14" i="3"/>
  <c r="S22" i="3"/>
  <c r="S27" i="3"/>
  <c r="V17" i="3"/>
  <c r="U21" i="3"/>
  <c r="T21" i="3"/>
  <c r="S15" i="3"/>
  <c r="V19" i="3"/>
  <c r="U23" i="3"/>
  <c r="U13" i="3"/>
  <c r="U25" i="3"/>
  <c r="U8" i="3"/>
  <c r="T24" i="3"/>
  <c r="S6" i="3"/>
  <c r="S10" i="3"/>
  <c r="U14" i="3"/>
  <c r="V22" i="3"/>
  <c r="U22" i="3"/>
  <c r="U26" i="3"/>
  <c r="T23" i="3"/>
  <c r="S16" i="3"/>
  <c r="S20" i="3"/>
  <c r="S24" i="3"/>
  <c r="T9" i="3"/>
  <c r="V10" i="3"/>
  <c r="T10" i="3"/>
  <c r="T14" i="3"/>
  <c r="T22" i="3"/>
  <c r="T26" i="3"/>
  <c r="S25" i="3"/>
  <c r="V8" i="3"/>
  <c r="V12" i="3"/>
  <c r="V16" i="3"/>
  <c r="V20" i="3"/>
  <c r="V24" i="3"/>
  <c r="U6" i="3"/>
  <c r="H132" i="3"/>
  <c r="I132" i="3" s="1"/>
  <c r="J132" i="3" s="1"/>
  <c r="H215" i="3"/>
  <c r="I215" i="3" s="1"/>
  <c r="H204" i="3"/>
  <c r="I204" i="3" s="1"/>
  <c r="H284" i="3"/>
  <c r="I284" i="3" s="1"/>
  <c r="H191" i="3"/>
  <c r="I191" i="3" s="1"/>
  <c r="J191" i="3" s="1"/>
  <c r="H250" i="3"/>
  <c r="I250" i="3" s="1"/>
  <c r="H125" i="3"/>
  <c r="I125" i="3" s="1"/>
  <c r="H331" i="3"/>
  <c r="I331" i="3" s="1"/>
  <c r="H277" i="3"/>
  <c r="I277" i="3" s="1"/>
  <c r="J277" i="3" s="1"/>
  <c r="H361" i="3"/>
  <c r="I361" i="3" s="1"/>
  <c r="H176" i="3"/>
  <c r="I176" i="3" s="1"/>
  <c r="H390" i="3"/>
  <c r="I390" i="3" s="1"/>
  <c r="H355" i="3"/>
  <c r="I355" i="3" s="1"/>
  <c r="J355" i="3" s="1"/>
  <c r="H206" i="3"/>
  <c r="I206" i="3" s="1"/>
  <c r="H224" i="3"/>
  <c r="I224" i="3" s="1"/>
  <c r="H394" i="3"/>
  <c r="I394" i="3" s="1"/>
  <c r="H408" i="3"/>
  <c r="I408" i="3" s="1"/>
  <c r="H257" i="3"/>
  <c r="I257" i="3" s="1"/>
  <c r="H170" i="3"/>
  <c r="I170" i="3" s="1"/>
  <c r="H124" i="3"/>
  <c r="I124" i="3" s="1"/>
  <c r="H321" i="3"/>
  <c r="I321" i="3" s="1"/>
  <c r="H246" i="3"/>
  <c r="I246" i="3" s="1"/>
  <c r="H269" i="3"/>
  <c r="I269" i="3" s="1"/>
  <c r="H139" i="3"/>
  <c r="I139" i="3" s="1"/>
  <c r="H349" i="3"/>
  <c r="I349" i="3" s="1"/>
  <c r="H343" i="3"/>
  <c r="I343" i="3" s="1"/>
  <c r="H89" i="3"/>
  <c r="I89" i="3" s="1"/>
  <c r="H374" i="3"/>
  <c r="I374" i="3" s="1"/>
  <c r="H312" i="3"/>
  <c r="I312" i="3" s="1"/>
  <c r="J312" i="3" s="1"/>
  <c r="H211" i="3"/>
  <c r="I211" i="3" s="1"/>
  <c r="H90" i="3"/>
  <c r="I90" i="3" s="1"/>
  <c r="H398" i="3"/>
  <c r="I398" i="3" s="1"/>
  <c r="H308" i="3"/>
  <c r="I308" i="3" s="1"/>
  <c r="J308" i="3" s="1"/>
  <c r="H86" i="3"/>
  <c r="I86" i="3" s="1"/>
  <c r="H281" i="3"/>
  <c r="I281" i="3" s="1"/>
  <c r="H98" i="3"/>
  <c r="I98" i="3" s="1"/>
  <c r="J98" i="3" s="1"/>
  <c r="H305" i="3"/>
  <c r="I305" i="3" s="1"/>
  <c r="H135" i="3"/>
  <c r="I135" i="3" s="1"/>
  <c r="H322" i="3"/>
  <c r="I322" i="3" s="1"/>
  <c r="H165" i="3"/>
  <c r="I165" i="3" s="1"/>
  <c r="H131" i="3"/>
  <c r="I131" i="3" s="1"/>
  <c r="J131" i="3" s="1"/>
  <c r="H53" i="3"/>
  <c r="I53" i="3" s="1"/>
  <c r="H189" i="3"/>
  <c r="I189" i="3" s="1"/>
  <c r="H351" i="3"/>
  <c r="I351" i="3" s="1"/>
  <c r="H184" i="3"/>
  <c r="I184" i="3" s="1"/>
  <c r="H288" i="3"/>
  <c r="I288" i="3" s="1"/>
  <c r="H39" i="3"/>
  <c r="I39" i="3" s="1"/>
  <c r="H240" i="3"/>
  <c r="I240" i="3" s="1"/>
  <c r="H119" i="3"/>
  <c r="I119" i="3" s="1"/>
  <c r="J119" i="3" s="1"/>
  <c r="H407" i="3"/>
  <c r="I407" i="3" s="1"/>
  <c r="H173" i="3"/>
  <c r="I173" i="3" s="1"/>
  <c r="H350" i="3"/>
  <c r="I350" i="3" s="1"/>
  <c r="H64" i="3"/>
  <c r="I64" i="3" s="1"/>
  <c r="J64" i="3" s="1"/>
  <c r="H94" i="3"/>
  <c r="I94" i="3" s="1"/>
  <c r="H161" i="3"/>
  <c r="I161" i="3" s="1"/>
  <c r="H348" i="3"/>
  <c r="I348" i="3" s="1"/>
  <c r="H317" i="3"/>
  <c r="I317" i="3" s="1"/>
  <c r="J317" i="3" s="1"/>
  <c r="H247" i="3"/>
  <c r="I247" i="3" s="1"/>
  <c r="H290" i="3"/>
  <c r="I290" i="3" s="1"/>
  <c r="H329" i="3"/>
  <c r="I329" i="3" s="1"/>
  <c r="H376" i="3"/>
  <c r="I376" i="3" s="1"/>
  <c r="H296" i="3"/>
  <c r="I296" i="3" s="1"/>
  <c r="H101" i="3"/>
  <c r="I101" i="3" s="1"/>
  <c r="H323" i="3"/>
  <c r="I323" i="3" s="1"/>
  <c r="H209" i="3"/>
  <c r="I209" i="3" s="1"/>
  <c r="J209" i="3" s="1"/>
  <c r="H195" i="3"/>
  <c r="I195" i="3" s="1"/>
  <c r="H99" i="3"/>
  <c r="I99" i="3" s="1"/>
  <c r="H234" i="3"/>
  <c r="I234" i="3" s="1"/>
  <c r="H154" i="3"/>
  <c r="I154" i="3" s="1"/>
  <c r="J154" i="3" s="1"/>
  <c r="H58" i="3"/>
  <c r="I58" i="3" s="1"/>
  <c r="H37" i="3"/>
  <c r="I37" i="3" s="1"/>
  <c r="H188" i="3"/>
  <c r="I188" i="3" s="1"/>
  <c r="H92" i="3"/>
  <c r="I92" i="3" s="1"/>
  <c r="J92" i="3" s="1"/>
  <c r="H366" i="3"/>
  <c r="I366" i="3" s="1"/>
  <c r="H405" i="3"/>
  <c r="I405" i="3" s="1"/>
  <c r="H378" i="3"/>
  <c r="I378" i="3" s="1"/>
  <c r="H254" i="3"/>
  <c r="I254" i="3" s="1"/>
  <c r="J254" i="3" s="1"/>
  <c r="H276" i="3"/>
  <c r="I276" i="3" s="1"/>
  <c r="H287" i="3"/>
  <c r="I287" i="3" s="1"/>
  <c r="H159" i="3"/>
  <c r="I159" i="3" s="1"/>
  <c r="H214" i="3"/>
  <c r="I214" i="3" s="1"/>
  <c r="J214" i="3" s="1"/>
  <c r="H81" i="3"/>
  <c r="I81" i="3" s="1"/>
  <c r="H152" i="3"/>
  <c r="I152" i="3" s="1"/>
  <c r="H326" i="3"/>
  <c r="I326" i="3" s="1"/>
  <c r="H338" i="3"/>
  <c r="I338" i="3" s="1"/>
  <c r="J338" i="3" s="1"/>
  <c r="H105" i="3"/>
  <c r="I105" i="3" s="1"/>
  <c r="H253" i="3"/>
  <c r="I253" i="3" s="1"/>
  <c r="H267" i="3"/>
  <c r="I267" i="3" s="1"/>
  <c r="H43" i="3"/>
  <c r="I43" i="3" s="1"/>
  <c r="J43" i="3" s="1"/>
  <c r="H61" i="3"/>
  <c r="I61" i="3" s="1"/>
  <c r="H36" i="3"/>
  <c r="I36" i="3" s="1"/>
  <c r="H369" i="3"/>
  <c r="I369" i="3" s="1"/>
  <c r="H78" i="3"/>
  <c r="I78" i="3" s="1"/>
  <c r="J78" i="3" s="1"/>
  <c r="H293" i="3"/>
  <c r="I293" i="3" s="1"/>
  <c r="H128" i="3"/>
  <c r="I128" i="3" s="1"/>
  <c r="H295" i="3"/>
  <c r="I295" i="3" s="1"/>
  <c r="H221" i="3"/>
  <c r="I221" i="3" s="1"/>
  <c r="J221" i="3" s="1"/>
  <c r="H255" i="3"/>
  <c r="I255" i="3" s="1"/>
  <c r="H360" i="3"/>
  <c r="I360" i="3" s="1"/>
  <c r="H387" i="3"/>
  <c r="I387" i="3" s="1"/>
  <c r="H307" i="3"/>
  <c r="I307" i="3" s="1"/>
  <c r="J307" i="3" s="1"/>
  <c r="H145" i="3"/>
  <c r="I145" i="3" s="1"/>
  <c r="H163" i="3"/>
  <c r="I163" i="3" s="1"/>
  <c r="H83" i="3"/>
  <c r="I83" i="3" s="1"/>
  <c r="H218" i="3"/>
  <c r="I218" i="3" s="1"/>
  <c r="J218" i="3" s="1"/>
  <c r="H122" i="3"/>
  <c r="I122" i="3" s="1"/>
  <c r="H42" i="3"/>
  <c r="I42" i="3" s="1"/>
  <c r="H252" i="3"/>
  <c r="I252" i="3" s="1"/>
  <c r="J252" i="3" s="1"/>
  <c r="H156" i="3"/>
  <c r="I156" i="3" s="1"/>
  <c r="J156" i="3" s="1"/>
  <c r="H76" i="3"/>
  <c r="I76" i="3" s="1"/>
  <c r="H334" i="3"/>
  <c r="I334" i="3" s="1"/>
  <c r="H341" i="3"/>
  <c r="I341" i="3" s="1"/>
  <c r="J341" i="3" s="1"/>
  <c r="H314" i="3"/>
  <c r="I314" i="3" s="1"/>
  <c r="J314" i="3" s="1"/>
  <c r="H404" i="3"/>
  <c r="I404" i="3" s="1"/>
  <c r="H35" i="3"/>
  <c r="I35" i="3" s="1"/>
  <c r="H251" i="3"/>
  <c r="I251" i="3" s="1"/>
  <c r="J251" i="3" s="1"/>
  <c r="H127" i="3"/>
  <c r="I127" i="3" s="1"/>
  <c r="J127" i="3" s="1"/>
  <c r="H150" i="3"/>
  <c r="I150" i="3" s="1"/>
  <c r="H49" i="3"/>
  <c r="I49" i="3" s="1"/>
  <c r="H120" i="3"/>
  <c r="I120" i="3" s="1"/>
  <c r="J120" i="3" s="1"/>
  <c r="H397" i="3"/>
  <c r="I397" i="3" s="1"/>
  <c r="J397" i="3" s="1"/>
  <c r="H274" i="3"/>
  <c r="I274" i="3" s="1"/>
  <c r="H384" i="3"/>
  <c r="I384" i="3" s="1"/>
  <c r="H395" i="3"/>
  <c r="I395" i="3" s="1"/>
  <c r="H177" i="3"/>
  <c r="I177" i="3" s="1"/>
  <c r="J177" i="3" s="1"/>
  <c r="H226" i="3"/>
  <c r="I226" i="3" s="1"/>
  <c r="H260" i="3"/>
  <c r="I260" i="3" s="1"/>
  <c r="H208" i="3"/>
  <c r="I208" i="3" s="1"/>
  <c r="H190" i="3"/>
  <c r="I190" i="3" s="1"/>
  <c r="J190" i="3" s="1"/>
  <c r="H391" i="3"/>
  <c r="I391" i="3" s="1"/>
  <c r="H380" i="3"/>
  <c r="I380" i="3" s="1"/>
  <c r="H406" i="3"/>
  <c r="I406" i="3" s="1"/>
  <c r="H330" i="3"/>
  <c r="I330" i="3" s="1"/>
  <c r="J330" i="3" s="1"/>
  <c r="H382" i="3"/>
  <c r="I382" i="3" s="1"/>
  <c r="H325" i="3"/>
  <c r="I325" i="3" s="1"/>
  <c r="H201" i="3"/>
  <c r="I201" i="3" s="1"/>
  <c r="H375" i="3"/>
  <c r="I375" i="3" s="1"/>
  <c r="J375" i="3" s="1"/>
  <c r="H151" i="3"/>
  <c r="I151" i="3" s="1"/>
  <c r="H110" i="3"/>
  <c r="I110" i="3" s="1"/>
  <c r="H144" i="3"/>
  <c r="I144" i="3" s="1"/>
  <c r="H84" i="3"/>
  <c r="I84" i="3" s="1"/>
  <c r="H148" i="3"/>
  <c r="I148" i="3" s="1"/>
  <c r="H212" i="3"/>
  <c r="I212" i="3" s="1"/>
  <c r="H45" i="3"/>
  <c r="I45" i="3" s="1"/>
  <c r="H50" i="3"/>
  <c r="I50" i="3" s="1"/>
  <c r="H114" i="3"/>
  <c r="I114" i="3" s="1"/>
  <c r="H178" i="3"/>
  <c r="I178" i="3" s="1"/>
  <c r="H242" i="3"/>
  <c r="I242" i="3" s="1"/>
  <c r="H91" i="3"/>
  <c r="I91" i="3" s="1"/>
  <c r="H155" i="3"/>
  <c r="I155" i="3" s="1"/>
  <c r="H219" i="3"/>
  <c r="I219" i="3" s="1"/>
  <c r="H241" i="3"/>
  <c r="I241" i="3" s="1"/>
  <c r="H315" i="3"/>
  <c r="I315" i="3" s="1"/>
  <c r="H379" i="3"/>
  <c r="I379" i="3" s="1"/>
  <c r="H197" i="3"/>
  <c r="I197" i="3" s="1"/>
  <c r="H304" i="3"/>
  <c r="I304" i="3" s="1"/>
  <c r="H368" i="3"/>
  <c r="I368" i="3" s="1"/>
  <c r="H233" i="3"/>
  <c r="I233" i="3" s="1"/>
  <c r="H377" i="3"/>
  <c r="I377" i="3" s="1"/>
  <c r="H306" i="3"/>
  <c r="I306" i="3" s="1"/>
  <c r="H185" i="3"/>
  <c r="I185" i="3" s="1"/>
  <c r="H365" i="3"/>
  <c r="I365" i="3" s="1"/>
  <c r="H294" i="3"/>
  <c r="I294" i="3" s="1"/>
  <c r="H40" i="3"/>
  <c r="I40" i="3" s="1"/>
  <c r="H104" i="3"/>
  <c r="I104" i="3" s="1"/>
  <c r="H168" i="3"/>
  <c r="I168" i="3" s="1"/>
  <c r="H232" i="3"/>
  <c r="I232" i="3" s="1"/>
  <c r="H65" i="3"/>
  <c r="I65" i="3" s="1"/>
  <c r="H70" i="3"/>
  <c r="I70" i="3" s="1"/>
  <c r="H134" i="3"/>
  <c r="I134" i="3" s="1"/>
  <c r="H198" i="3"/>
  <c r="I198" i="3" s="1"/>
  <c r="H47" i="3"/>
  <c r="I47" i="3" s="1"/>
  <c r="H111" i="3"/>
  <c r="I111" i="3" s="1"/>
  <c r="H175" i="3"/>
  <c r="I175" i="3" s="1"/>
  <c r="H239" i="3"/>
  <c r="I239" i="3" s="1"/>
  <c r="H271" i="3"/>
  <c r="I271" i="3" s="1"/>
  <c r="H335" i="3"/>
  <c r="I335" i="3" s="1"/>
  <c r="H399" i="3"/>
  <c r="I399" i="3" s="1"/>
  <c r="H258" i="3"/>
  <c r="I258" i="3" s="1"/>
  <c r="H324" i="3"/>
  <c r="I324" i="3" s="1"/>
  <c r="H388" i="3"/>
  <c r="I388" i="3" s="1"/>
  <c r="H289" i="3"/>
  <c r="I289" i="3" s="1"/>
  <c r="H109" i="3"/>
  <c r="I109" i="3" s="1"/>
  <c r="H346" i="3"/>
  <c r="I346" i="3" s="1"/>
  <c r="H413" i="3"/>
  <c r="I413" i="3" s="1"/>
  <c r="H57" i="3"/>
  <c r="I57" i="3" s="1"/>
  <c r="H342" i="3"/>
  <c r="I342" i="3" s="1"/>
  <c r="H103" i="3"/>
  <c r="I103" i="3" s="1"/>
  <c r="H167" i="3"/>
  <c r="I167" i="3" s="1"/>
  <c r="H262" i="3"/>
  <c r="I262" i="3" s="1"/>
  <c r="H249" i="3"/>
  <c r="I249" i="3" s="1"/>
  <c r="H298" i="3"/>
  <c r="I298" i="3" s="1"/>
  <c r="H300" i="3"/>
  <c r="I300" i="3" s="1"/>
  <c r="H225" i="3"/>
  <c r="I225" i="3" s="1"/>
  <c r="H238" i="3"/>
  <c r="I238" i="3" s="1"/>
  <c r="H41" i="3"/>
  <c r="I41" i="3" s="1"/>
  <c r="H52" i="3"/>
  <c r="I52" i="3" s="1"/>
  <c r="H116" i="3"/>
  <c r="I116" i="3" s="1"/>
  <c r="H180" i="3"/>
  <c r="I180" i="3" s="1"/>
  <c r="H244" i="3"/>
  <c r="I244" i="3" s="1"/>
  <c r="H77" i="3"/>
  <c r="I77" i="3" s="1"/>
  <c r="H82" i="3"/>
  <c r="I82" i="3" s="1"/>
  <c r="H146" i="3"/>
  <c r="I146" i="3" s="1"/>
  <c r="H210" i="3"/>
  <c r="I210" i="3" s="1"/>
  <c r="H59" i="3"/>
  <c r="I59" i="3" s="1"/>
  <c r="H123" i="3"/>
  <c r="I123" i="3" s="1"/>
  <c r="H187" i="3"/>
  <c r="I187" i="3" s="1"/>
  <c r="H113" i="3"/>
  <c r="I113" i="3" s="1"/>
  <c r="H283" i="3"/>
  <c r="I283" i="3" s="1"/>
  <c r="J283" i="3" s="1"/>
  <c r="H347" i="3"/>
  <c r="I347" i="3" s="1"/>
  <c r="H411" i="3"/>
  <c r="I411" i="3" s="1"/>
  <c r="H272" i="3"/>
  <c r="I272" i="3" s="1"/>
  <c r="H336" i="3"/>
  <c r="I336" i="3" s="1"/>
  <c r="H400" i="3"/>
  <c r="I400" i="3" s="1"/>
  <c r="H313" i="3"/>
  <c r="I313" i="3" s="1"/>
  <c r="H205" i="3"/>
  <c r="I205" i="3" s="1"/>
  <c r="H370" i="3"/>
  <c r="I370" i="3" s="1"/>
  <c r="H301" i="3"/>
  <c r="I301" i="3" s="1"/>
  <c r="H157" i="3"/>
  <c r="I157" i="3" s="1"/>
  <c r="H358" i="3"/>
  <c r="I358" i="3" s="1"/>
  <c r="H72" i="3"/>
  <c r="I72" i="3" s="1"/>
  <c r="H136" i="3"/>
  <c r="I136" i="3" s="1"/>
  <c r="H200" i="3"/>
  <c r="I200" i="3" s="1"/>
  <c r="H264" i="3"/>
  <c r="I264" i="3" s="1"/>
  <c r="H38" i="3"/>
  <c r="I38" i="3" s="1"/>
  <c r="J38" i="3" s="1"/>
  <c r="H102" i="3"/>
  <c r="I102" i="3" s="1"/>
  <c r="H166" i="3"/>
  <c r="I166" i="3" s="1"/>
  <c r="H230" i="3"/>
  <c r="I230" i="3" s="1"/>
  <c r="H79" i="3"/>
  <c r="I79" i="3" s="1"/>
  <c r="H143" i="3"/>
  <c r="I143" i="3" s="1"/>
  <c r="H207" i="3"/>
  <c r="I207" i="3" s="1"/>
  <c r="H193" i="3"/>
  <c r="I193" i="3" s="1"/>
  <c r="H303" i="3"/>
  <c r="I303" i="3" s="1"/>
  <c r="H367" i="3"/>
  <c r="I367" i="3" s="1"/>
  <c r="H149" i="3"/>
  <c r="I149" i="3" s="1"/>
  <c r="H292" i="3"/>
  <c r="I292" i="3" s="1"/>
  <c r="H356" i="3"/>
  <c r="I356" i="3" s="1"/>
  <c r="H137" i="3"/>
  <c r="I137" i="3" s="1"/>
  <c r="H353" i="3"/>
  <c r="I353" i="3" s="1"/>
  <c r="H282" i="3"/>
  <c r="I282" i="3" s="1"/>
  <c r="H410" i="3"/>
  <c r="I410" i="3" s="1"/>
  <c r="H401" i="3"/>
  <c r="I401" i="3" s="1"/>
  <c r="H126" i="3"/>
  <c r="I126" i="3" s="1"/>
  <c r="H273" i="3"/>
  <c r="I273" i="3" s="1"/>
  <c r="H318" i="3"/>
  <c r="I318" i="3" s="1"/>
  <c r="H364" i="3"/>
  <c r="I364" i="3" s="1"/>
  <c r="H80" i="3"/>
  <c r="I80" i="3" s="1"/>
  <c r="H259" i="3"/>
  <c r="I259" i="3" s="1"/>
  <c r="H278" i="3"/>
  <c r="I278" i="3" s="1"/>
  <c r="H389" i="3"/>
  <c r="I389" i="3" s="1"/>
  <c r="H181" i="3"/>
  <c r="I181" i="3" s="1"/>
  <c r="H174" i="3"/>
  <c r="I174" i="3" s="1"/>
  <c r="H68" i="3"/>
  <c r="I68" i="3" s="1"/>
  <c r="H196" i="3"/>
  <c r="I196" i="3" s="1"/>
  <c r="H93" i="3"/>
  <c r="I93" i="3" s="1"/>
  <c r="H162" i="3"/>
  <c r="I162" i="3" s="1"/>
  <c r="H75" i="3"/>
  <c r="I75" i="3" s="1"/>
  <c r="H203" i="3"/>
  <c r="I203" i="3" s="1"/>
  <c r="H299" i="3"/>
  <c r="I299" i="3" s="1"/>
  <c r="H133" i="3"/>
  <c r="I133" i="3" s="1"/>
  <c r="H352" i="3"/>
  <c r="I352" i="3" s="1"/>
  <c r="H345" i="3"/>
  <c r="I345" i="3" s="1"/>
  <c r="H402" i="3"/>
  <c r="I402" i="3" s="1"/>
  <c r="H261" i="3"/>
  <c r="I261" i="3" s="1"/>
  <c r="H88" i="3"/>
  <c r="I88" i="3" s="1"/>
  <c r="H216" i="3"/>
  <c r="I216" i="3" s="1"/>
  <c r="H54" i="3"/>
  <c r="I54" i="3" s="1"/>
  <c r="H182" i="3"/>
  <c r="I182" i="3" s="1"/>
  <c r="H95" i="3"/>
  <c r="I95" i="3" s="1"/>
  <c r="H223" i="3"/>
  <c r="I223" i="3" s="1"/>
  <c r="H319" i="3"/>
  <c r="I319" i="3" s="1"/>
  <c r="H213" i="3"/>
  <c r="I213" i="3" s="1"/>
  <c r="H372" i="3"/>
  <c r="I372" i="3" s="1"/>
  <c r="H385" i="3"/>
  <c r="I385" i="3" s="1"/>
  <c r="H217" i="3"/>
  <c r="I217" i="3" s="1"/>
  <c r="H373" i="3"/>
  <c r="I373" i="3" s="1"/>
  <c r="H302" i="3"/>
  <c r="I302" i="3" s="1"/>
  <c r="H44" i="3"/>
  <c r="I44" i="3" s="1"/>
  <c r="H108" i="3"/>
  <c r="I108" i="3" s="1"/>
  <c r="H172" i="3"/>
  <c r="I172" i="3" s="1"/>
  <c r="H236" i="3"/>
  <c r="I236" i="3" s="1"/>
  <c r="H69" i="3"/>
  <c r="I69" i="3" s="1"/>
  <c r="H74" i="3"/>
  <c r="I74" i="3" s="1"/>
  <c r="H138" i="3"/>
  <c r="I138" i="3" s="1"/>
  <c r="H202" i="3"/>
  <c r="I202" i="3" s="1"/>
  <c r="H51" i="3"/>
  <c r="I51" i="3" s="1"/>
  <c r="H115" i="3"/>
  <c r="I115" i="3" s="1"/>
  <c r="H179" i="3"/>
  <c r="I179" i="3" s="1"/>
  <c r="H243" i="3"/>
  <c r="I243" i="3" s="1"/>
  <c r="H275" i="3"/>
  <c r="I275" i="3" s="1"/>
  <c r="H339" i="3"/>
  <c r="I339" i="3" s="1"/>
  <c r="H403" i="3"/>
  <c r="I403" i="3" s="1"/>
  <c r="H263" i="3"/>
  <c r="I263" i="3" s="1"/>
  <c r="H328" i="3"/>
  <c r="I328" i="3" s="1"/>
  <c r="H392" i="3"/>
  <c r="I392" i="3" s="1"/>
  <c r="H297" i="3"/>
  <c r="I297" i="3" s="1"/>
  <c r="H141" i="3"/>
  <c r="I141" i="3" s="1"/>
  <c r="H354" i="3"/>
  <c r="I354" i="3" s="1"/>
  <c r="H285" i="3"/>
  <c r="I285" i="3" s="1"/>
  <c r="H381" i="3"/>
  <c r="I381" i="3" s="1"/>
  <c r="H337" i="3"/>
  <c r="I337" i="3" s="1"/>
  <c r="H117" i="3"/>
  <c r="I117" i="3" s="1"/>
  <c r="H199" i="3"/>
  <c r="I199" i="3" s="1"/>
  <c r="H158" i="3"/>
  <c r="I158" i="3" s="1"/>
  <c r="H192" i="3"/>
  <c r="I192" i="3" s="1"/>
  <c r="H160" i="3"/>
  <c r="I160" i="3" s="1"/>
  <c r="H286" i="3"/>
  <c r="I286" i="3" s="1"/>
  <c r="H362" i="3"/>
  <c r="I362" i="3" s="1"/>
  <c r="H332" i="3"/>
  <c r="I332" i="3" s="1"/>
  <c r="H279" i="3"/>
  <c r="I279" i="3" s="1"/>
  <c r="H55" i="3"/>
  <c r="I55" i="3" s="1"/>
  <c r="H73" i="3"/>
  <c r="I73" i="3" s="1"/>
  <c r="H48" i="3"/>
  <c r="I48" i="3" s="1"/>
  <c r="H327" i="3"/>
  <c r="I327" i="3" s="1"/>
  <c r="H153" i="3"/>
  <c r="I153" i="3" s="1"/>
  <c r="H46" i="3"/>
  <c r="I46" i="3" s="1"/>
  <c r="H228" i="3"/>
  <c r="I228" i="3" s="1"/>
  <c r="H66" i="3"/>
  <c r="I66" i="3" s="1"/>
  <c r="H107" i="3"/>
  <c r="I107" i="3" s="1"/>
  <c r="H245" i="3"/>
  <c r="I245" i="3" s="1"/>
  <c r="H316" i="3"/>
  <c r="I316" i="3" s="1"/>
  <c r="H311" i="3"/>
  <c r="I311" i="3" s="1"/>
  <c r="H100" i="3"/>
  <c r="I100" i="3" s="1"/>
  <c r="H194" i="3"/>
  <c r="I194" i="3" s="1"/>
  <c r="H235" i="3"/>
  <c r="I235" i="3" s="1"/>
  <c r="H183" i="3"/>
  <c r="I183" i="3" s="1"/>
  <c r="H268" i="3"/>
  <c r="I268" i="3" s="1"/>
  <c r="H414" i="3"/>
  <c r="I414" i="3" s="1"/>
  <c r="H222" i="3"/>
  <c r="I222" i="3" s="1"/>
  <c r="H412" i="3"/>
  <c r="I412" i="3" s="1"/>
  <c r="H121" i="3"/>
  <c r="I121" i="3" s="1"/>
  <c r="H265" i="3"/>
  <c r="I265" i="3" s="1"/>
  <c r="H280" i="3"/>
  <c r="I280" i="3" s="1"/>
  <c r="H112" i="3"/>
  <c r="I112" i="3" s="1"/>
  <c r="H142" i="3"/>
  <c r="I142" i="3" s="1"/>
  <c r="H97" i="3"/>
  <c r="I97" i="3" s="1"/>
  <c r="H396" i="3"/>
  <c r="I396" i="3" s="1"/>
  <c r="H357" i="3"/>
  <c r="I357" i="3" s="1"/>
  <c r="H96" i="3"/>
  <c r="I96" i="3" s="1"/>
  <c r="H256" i="3"/>
  <c r="I256" i="3" s="1"/>
  <c r="H71" i="3"/>
  <c r="I71" i="3" s="1"/>
  <c r="H359" i="3"/>
  <c r="I359" i="3" s="1"/>
  <c r="H266" i="3"/>
  <c r="I266" i="3" s="1"/>
  <c r="H310" i="3"/>
  <c r="I310" i="3" s="1"/>
  <c r="H386" i="3"/>
  <c r="I386" i="3" s="1"/>
  <c r="H393" i="3"/>
  <c r="I393" i="3" s="1"/>
  <c r="H169" i="3"/>
  <c r="I169" i="3" s="1"/>
  <c r="H344" i="3"/>
  <c r="I344" i="3" s="1"/>
  <c r="H229" i="3"/>
  <c r="I229" i="3" s="1"/>
  <c r="H371" i="3"/>
  <c r="I371" i="3" s="1"/>
  <c r="H291" i="3"/>
  <c r="I291" i="3" s="1"/>
  <c r="H227" i="3"/>
  <c r="I227" i="3" s="1"/>
  <c r="H147" i="3"/>
  <c r="I147" i="3" s="1"/>
  <c r="H67" i="3"/>
  <c r="I67" i="3" s="1"/>
  <c r="H186" i="3"/>
  <c r="I186" i="3" s="1"/>
  <c r="H106" i="3"/>
  <c r="I106" i="3" s="1"/>
  <c r="H85" i="3"/>
  <c r="I85" i="3" s="1"/>
  <c r="H220" i="3"/>
  <c r="I220" i="3" s="1"/>
  <c r="H140" i="3"/>
  <c r="I140" i="3" s="1"/>
  <c r="H60" i="3"/>
  <c r="I60" i="3" s="1"/>
  <c r="H270" i="3"/>
  <c r="I270" i="3" s="1"/>
  <c r="H309" i="3"/>
  <c r="I309" i="3" s="1"/>
  <c r="H237" i="3"/>
  <c r="I237" i="3" s="1"/>
  <c r="H340" i="3"/>
  <c r="I340" i="3" s="1"/>
  <c r="H383" i="3"/>
  <c r="I383" i="3" s="1"/>
  <c r="H129" i="3"/>
  <c r="I129" i="3" s="1"/>
  <c r="H63" i="3"/>
  <c r="I63" i="3" s="1"/>
  <c r="H118" i="3"/>
  <c r="I118" i="3" s="1"/>
  <c r="H248" i="3"/>
  <c r="I248" i="3" s="1"/>
  <c r="H56" i="3"/>
  <c r="I56" i="3" s="1"/>
  <c r="H333" i="3"/>
  <c r="I333" i="3" s="1"/>
  <c r="H409" i="3"/>
  <c r="I409" i="3" s="1"/>
  <c r="H320" i="3"/>
  <c r="I320" i="3" s="1"/>
  <c r="H363" i="3"/>
  <c r="I363" i="3" s="1"/>
  <c r="H171" i="3"/>
  <c r="I171" i="3" s="1"/>
  <c r="H130" i="3"/>
  <c r="I130" i="3" s="1"/>
  <c r="H164" i="3"/>
  <c r="I164" i="3" s="1"/>
  <c r="H87" i="3"/>
  <c r="I87" i="3" s="1"/>
  <c r="H62" i="3"/>
  <c r="I62" i="3" s="1"/>
  <c r="H231" i="3"/>
  <c r="I231" i="3" s="1"/>
  <c r="J305" i="3"/>
  <c r="J321" i="3"/>
  <c r="J184" i="3"/>
  <c r="P60" i="3"/>
  <c r="P124" i="3"/>
  <c r="P188" i="3"/>
  <c r="P252" i="3"/>
  <c r="P316" i="3"/>
  <c r="P41" i="3"/>
  <c r="P105" i="3"/>
  <c r="P169" i="3"/>
  <c r="P233" i="3"/>
  <c r="P297" i="3"/>
  <c r="P361" i="3"/>
  <c r="P86" i="3"/>
  <c r="P150" i="3"/>
  <c r="P214" i="3"/>
  <c r="P278" i="3"/>
  <c r="P342" i="3"/>
  <c r="P215" i="3"/>
  <c r="P395" i="3"/>
  <c r="P219" i="3"/>
  <c r="P396" i="3"/>
  <c r="P223" i="3"/>
  <c r="P397" i="3"/>
  <c r="P259" i="3"/>
  <c r="P291" i="3"/>
  <c r="P211" i="3"/>
  <c r="P136" i="3"/>
  <c r="P280" i="3"/>
  <c r="P117" i="3"/>
  <c r="P309" i="3"/>
  <c r="P162" i="3"/>
  <c r="P354" i="3"/>
  <c r="P75" i="3"/>
  <c r="P271" i="3"/>
  <c r="P414" i="3"/>
  <c r="P80" i="3"/>
  <c r="P144" i="3"/>
  <c r="P208" i="3"/>
  <c r="P272" i="3"/>
  <c r="P336" i="3"/>
  <c r="P61" i="3"/>
  <c r="P125" i="3"/>
  <c r="P189" i="3"/>
  <c r="P253" i="3"/>
  <c r="P317" i="3"/>
  <c r="P42" i="3"/>
  <c r="P106" i="3"/>
  <c r="P170" i="3"/>
  <c r="P234" i="3"/>
  <c r="P298" i="3"/>
  <c r="P39" i="3"/>
  <c r="P295" i="3"/>
  <c r="P43" i="3"/>
  <c r="P299" i="3"/>
  <c r="P47" i="3"/>
  <c r="P303" i="3"/>
  <c r="P51" i="3"/>
  <c r="P248" i="3"/>
  <c r="P133" i="3"/>
  <c r="P341" i="3"/>
  <c r="P226" i="3"/>
  <c r="P327" i="3"/>
  <c r="P408" i="3"/>
  <c r="P339" i="3"/>
  <c r="P84" i="3"/>
  <c r="P148" i="3"/>
  <c r="P212" i="3"/>
  <c r="P276" i="3"/>
  <c r="P340" i="3"/>
  <c r="P65" i="3"/>
  <c r="P129" i="3"/>
  <c r="P193" i="3"/>
  <c r="P257" i="3"/>
  <c r="P321" i="3"/>
  <c r="P46" i="3"/>
  <c r="P110" i="3"/>
  <c r="P174" i="3"/>
  <c r="P238" i="3"/>
  <c r="P302" i="3"/>
  <c r="P55" i="3"/>
  <c r="P311" i="3"/>
  <c r="P59" i="3"/>
  <c r="P315" i="3"/>
  <c r="P63" i="3"/>
  <c r="P319" i="3"/>
  <c r="P115" i="3"/>
  <c r="P227" i="3"/>
  <c r="P40" i="3"/>
  <c r="P184" i="3"/>
  <c r="P344" i="3"/>
  <c r="P197" i="3"/>
  <c r="P373" i="3"/>
  <c r="P194" i="3"/>
  <c r="P71" i="3"/>
  <c r="P79" i="3"/>
  <c r="P83" i="3"/>
  <c r="J408" i="3"/>
  <c r="J148" i="3"/>
  <c r="P35" i="3"/>
  <c r="P76" i="3"/>
  <c r="P140" i="3"/>
  <c r="P204" i="3"/>
  <c r="P268" i="3"/>
  <c r="P332" i="3"/>
  <c r="P57" i="3"/>
  <c r="P121" i="3"/>
  <c r="P185" i="3"/>
  <c r="P249" i="3"/>
  <c r="P313" i="3"/>
  <c r="P38" i="3"/>
  <c r="P102" i="3"/>
  <c r="P166" i="3"/>
  <c r="P230" i="3"/>
  <c r="P294" i="3"/>
  <c r="P358" i="3"/>
  <c r="P279" i="3"/>
  <c r="P411" i="3"/>
  <c r="P283" i="3"/>
  <c r="P412" i="3"/>
  <c r="P287" i="3"/>
  <c r="P413" i="3"/>
  <c r="P406" i="3"/>
  <c r="P307" i="3"/>
  <c r="P398" i="3"/>
  <c r="P168" i="3"/>
  <c r="P312" i="3"/>
  <c r="P165" i="3"/>
  <c r="P357" i="3"/>
  <c r="P210" i="3"/>
  <c r="P135" i="3"/>
  <c r="P267" i="3"/>
  <c r="P393" i="3"/>
  <c r="P382" i="3"/>
  <c r="P96" i="3"/>
  <c r="P160" i="3"/>
  <c r="P224" i="3"/>
  <c r="P288" i="3"/>
  <c r="P352" i="3"/>
  <c r="P77" i="3"/>
  <c r="P141" i="3"/>
  <c r="P205" i="3"/>
  <c r="P269" i="3"/>
  <c r="P333" i="3"/>
  <c r="P58" i="3"/>
  <c r="P122" i="3"/>
  <c r="P186" i="3"/>
  <c r="P250" i="3"/>
  <c r="P314" i="3"/>
  <c r="P103" i="3"/>
  <c r="P359" i="3"/>
  <c r="P107" i="3"/>
  <c r="P362" i="3"/>
  <c r="P111" i="3"/>
  <c r="P363" i="3"/>
  <c r="P67" i="3"/>
  <c r="P328" i="3"/>
  <c r="P181" i="3"/>
  <c r="P50" i="3"/>
  <c r="P290" i="3"/>
  <c r="P391" i="3"/>
  <c r="P335" i="3"/>
  <c r="P36" i="3"/>
  <c r="P100" i="3"/>
  <c r="P164" i="3"/>
  <c r="P228" i="3"/>
  <c r="P292" i="3"/>
  <c r="P356" i="3"/>
  <c r="P81" i="3"/>
  <c r="P145" i="3"/>
  <c r="P209" i="3"/>
  <c r="P273" i="3"/>
  <c r="P337" i="3"/>
  <c r="P62" i="3"/>
  <c r="P126" i="3"/>
  <c r="P190" i="3"/>
  <c r="P254" i="3"/>
  <c r="P318" i="3"/>
  <c r="P119" i="3"/>
  <c r="P367" i="3"/>
  <c r="P123" i="3"/>
  <c r="P370" i="3"/>
  <c r="P127" i="3"/>
  <c r="P371" i="3"/>
  <c r="P366" i="3"/>
  <c r="P275" i="3"/>
  <c r="P88" i="3"/>
  <c r="P216" i="3"/>
  <c r="P69" i="3"/>
  <c r="P229" i="3"/>
  <c r="P82" i="3"/>
  <c r="P242" i="3"/>
  <c r="P407" i="3"/>
  <c r="P207" i="3"/>
  <c r="J390" i="3"/>
  <c r="J215" i="3"/>
  <c r="J349" i="3"/>
  <c r="P355" i="3"/>
  <c r="P92" i="3"/>
  <c r="P156" i="3"/>
  <c r="P220" i="3"/>
  <c r="P284" i="3"/>
  <c r="P348" i="3"/>
  <c r="P73" i="3"/>
  <c r="P137" i="3"/>
  <c r="P201" i="3"/>
  <c r="P265" i="3"/>
  <c r="P329" i="3"/>
  <c r="P54" i="3"/>
  <c r="P118" i="3"/>
  <c r="P182" i="3"/>
  <c r="P246" i="3"/>
  <c r="P310" i="3"/>
  <c r="P87" i="3"/>
  <c r="P343" i="3"/>
  <c r="P91" i="3"/>
  <c r="P347" i="3"/>
  <c r="P95" i="3"/>
  <c r="P351" i="3"/>
  <c r="P243" i="3"/>
  <c r="P147" i="3"/>
  <c r="P323" i="3"/>
  <c r="P56" i="3"/>
  <c r="P200" i="3"/>
  <c r="P360" i="3"/>
  <c r="P213" i="3"/>
  <c r="P66" i="3"/>
  <c r="P258" i="3"/>
  <c r="P263" i="3"/>
  <c r="P392" i="3"/>
  <c r="P386" i="3"/>
  <c r="P48" i="3"/>
  <c r="P112" i="3"/>
  <c r="P176" i="3"/>
  <c r="P240" i="3"/>
  <c r="P304" i="3"/>
  <c r="P368" i="3"/>
  <c r="P93" i="3"/>
  <c r="P157" i="3"/>
  <c r="P221" i="3"/>
  <c r="P285" i="3"/>
  <c r="P349" i="3"/>
  <c r="P74" i="3"/>
  <c r="P138" i="3"/>
  <c r="P202" i="3"/>
  <c r="P266" i="3"/>
  <c r="P330" i="3"/>
  <c r="P167" i="3"/>
  <c r="P383" i="3"/>
  <c r="P171" i="3"/>
  <c r="P384" i="3"/>
  <c r="P175" i="3"/>
  <c r="P385" i="3"/>
  <c r="P394" i="3"/>
  <c r="P37" i="3"/>
  <c r="P245" i="3"/>
  <c r="P146" i="3"/>
  <c r="P338" i="3"/>
  <c r="P139" i="3"/>
  <c r="P409" i="3"/>
  <c r="P52" i="3"/>
  <c r="P116" i="3"/>
  <c r="P180" i="3"/>
  <c r="P244" i="3"/>
  <c r="P308" i="3"/>
  <c r="P372" i="3"/>
  <c r="P97" i="3"/>
  <c r="P161" i="3"/>
  <c r="P225" i="3"/>
  <c r="P289" i="3"/>
  <c r="P353" i="3"/>
  <c r="P78" i="3"/>
  <c r="P142" i="3"/>
  <c r="P206" i="3"/>
  <c r="P270" i="3"/>
  <c r="P334" i="3"/>
  <c r="P183" i="3"/>
  <c r="P387" i="3"/>
  <c r="P187" i="3"/>
  <c r="P388" i="3"/>
  <c r="P191" i="3"/>
  <c r="P389" i="3"/>
  <c r="P131" i="3"/>
  <c r="P410" i="3"/>
  <c r="P120" i="3"/>
  <c r="P264" i="3"/>
  <c r="P101" i="3"/>
  <c r="P277" i="3"/>
  <c r="P98" i="3"/>
  <c r="P274" i="3"/>
  <c r="P203" i="3"/>
  <c r="P377" i="3"/>
  <c r="J284" i="3"/>
  <c r="J376" i="3"/>
  <c r="J257" i="3"/>
  <c r="J398" i="3"/>
  <c r="P44" i="3"/>
  <c r="P108" i="3"/>
  <c r="P172" i="3"/>
  <c r="P236" i="3"/>
  <c r="P300" i="3"/>
  <c r="P364" i="3"/>
  <c r="P89" i="3"/>
  <c r="P153" i="3"/>
  <c r="P217" i="3"/>
  <c r="P281" i="3"/>
  <c r="P345" i="3"/>
  <c r="P70" i="3"/>
  <c r="P134" i="3"/>
  <c r="P198" i="3"/>
  <c r="P262" i="3"/>
  <c r="P326" i="3"/>
  <c r="P151" i="3"/>
  <c r="P379" i="3"/>
  <c r="P155" i="3"/>
  <c r="P380" i="3"/>
  <c r="P159" i="3"/>
  <c r="P381" i="3"/>
  <c r="P402" i="3"/>
  <c r="P378" i="3"/>
  <c r="P99" i="3"/>
  <c r="P104" i="3"/>
  <c r="P232" i="3"/>
  <c r="P53" i="3"/>
  <c r="P261" i="3"/>
  <c r="P114" i="3"/>
  <c r="P306" i="3"/>
  <c r="P375" i="3"/>
  <c r="P143" i="3"/>
  <c r="P390" i="3"/>
  <c r="P64" i="3"/>
  <c r="P128" i="3"/>
  <c r="P192" i="3"/>
  <c r="P256" i="3"/>
  <c r="P320" i="3"/>
  <c r="P45" i="3"/>
  <c r="P109" i="3"/>
  <c r="P173" i="3"/>
  <c r="P237" i="3"/>
  <c r="P301" i="3"/>
  <c r="P365" i="3"/>
  <c r="P90" i="3"/>
  <c r="P154" i="3"/>
  <c r="P218" i="3"/>
  <c r="P282" i="3"/>
  <c r="P346" i="3"/>
  <c r="P231" i="3"/>
  <c r="P399" i="3"/>
  <c r="P235" i="3"/>
  <c r="P400" i="3"/>
  <c r="P239" i="3"/>
  <c r="P401" i="3"/>
  <c r="P72" i="3"/>
  <c r="P85" i="3"/>
  <c r="P293" i="3"/>
  <c r="P178" i="3"/>
  <c r="P199" i="3"/>
  <c r="P331" i="3"/>
  <c r="P195" i="3"/>
  <c r="P68" i="3"/>
  <c r="P132" i="3"/>
  <c r="P196" i="3"/>
  <c r="P260" i="3"/>
  <c r="P324" i="3"/>
  <c r="P49" i="3"/>
  <c r="P113" i="3"/>
  <c r="P177" i="3"/>
  <c r="P241" i="3"/>
  <c r="P305" i="3"/>
  <c r="P369" i="3"/>
  <c r="P94" i="3"/>
  <c r="P158" i="3"/>
  <c r="P222" i="3"/>
  <c r="P286" i="3"/>
  <c r="P350" i="3"/>
  <c r="P247" i="3"/>
  <c r="P403" i="3"/>
  <c r="P251" i="3"/>
  <c r="P404" i="3"/>
  <c r="P255" i="3"/>
  <c r="P405" i="3"/>
  <c r="P374" i="3"/>
  <c r="P163" i="3"/>
  <c r="P152" i="3"/>
  <c r="P296" i="3"/>
  <c r="P149" i="3"/>
  <c r="P325" i="3"/>
  <c r="P130" i="3"/>
  <c r="P322" i="3"/>
  <c r="P376" i="3"/>
  <c r="P179" i="3"/>
  <c r="E31" i="3" l="1"/>
  <c r="H31" i="3"/>
  <c r="F31" i="3"/>
  <c r="G31" i="3"/>
  <c r="J68" i="3"/>
  <c r="J300" i="3"/>
  <c r="J140" i="3"/>
  <c r="J169" i="3"/>
  <c r="J96" i="3"/>
  <c r="J55" i="3"/>
  <c r="J313" i="3"/>
  <c r="J187" i="3"/>
  <c r="J180" i="3"/>
  <c r="J238" i="3"/>
  <c r="J249" i="3"/>
  <c r="J342" i="3"/>
  <c r="J258" i="3"/>
  <c r="J239" i="3"/>
  <c r="J198" i="3"/>
  <c r="J232" i="3"/>
  <c r="J294" i="3"/>
  <c r="J377" i="3"/>
  <c r="J197" i="3"/>
  <c r="J219" i="3"/>
  <c r="J178" i="3"/>
  <c r="J212" i="3"/>
  <c r="J110" i="3"/>
  <c r="J325" i="3"/>
  <c r="J380" i="3"/>
  <c r="J260" i="3"/>
  <c r="J384" i="3"/>
  <c r="J49" i="3"/>
  <c r="J334" i="3"/>
  <c r="J42" i="3"/>
  <c r="J163" i="3"/>
  <c r="J360" i="3"/>
  <c r="J128" i="3"/>
  <c r="J36" i="3"/>
  <c r="J253" i="3"/>
  <c r="J152" i="3"/>
  <c r="J287" i="3"/>
  <c r="J405" i="3"/>
  <c r="J37" i="3"/>
  <c r="J99" i="3"/>
  <c r="J101" i="3"/>
  <c r="J290" i="3"/>
  <c r="J161" i="3"/>
  <c r="J173" i="3"/>
  <c r="J39" i="3"/>
  <c r="J189" i="3"/>
  <c r="J322" i="3"/>
  <c r="J281" i="3"/>
  <c r="J90" i="3"/>
  <c r="J89" i="3"/>
  <c r="J269" i="3"/>
  <c r="J170" i="3"/>
  <c r="J224" i="3"/>
  <c r="J176" i="3"/>
  <c r="J125" i="3"/>
  <c r="J204" i="3"/>
  <c r="J359" i="3"/>
  <c r="J367" i="3"/>
  <c r="J301" i="3"/>
  <c r="J347" i="3"/>
  <c r="J57" i="3"/>
  <c r="J365" i="3"/>
  <c r="J293" i="3"/>
  <c r="J343" i="3"/>
  <c r="J206" i="3"/>
  <c r="D31" i="3"/>
  <c r="D7" i="4"/>
  <c r="J142" i="3"/>
  <c r="J100" i="3"/>
  <c r="J108" i="3"/>
  <c r="J181" i="3"/>
  <c r="J126" i="3"/>
  <c r="J363" i="3"/>
  <c r="J220" i="3"/>
  <c r="J262" i="3"/>
  <c r="J134" i="3"/>
  <c r="J274" i="3"/>
  <c r="J122" i="3"/>
  <c r="J147" i="3"/>
  <c r="J396" i="3"/>
  <c r="J280" i="3"/>
  <c r="J222" i="3"/>
  <c r="J235" i="3"/>
  <c r="J141" i="3"/>
  <c r="J372" i="3"/>
  <c r="J413" i="3"/>
  <c r="J388" i="3"/>
  <c r="J70" i="3"/>
  <c r="J315" i="3"/>
  <c r="J130" i="3"/>
  <c r="J213" i="3"/>
  <c r="J182" i="3"/>
  <c r="J261" i="3"/>
  <c r="J174" i="3"/>
  <c r="J259" i="3"/>
  <c r="J65" i="3"/>
  <c r="J395" i="3"/>
  <c r="J240" i="3"/>
  <c r="J351" i="3"/>
  <c r="J374" i="3"/>
  <c r="J124" i="3"/>
  <c r="J331" i="3"/>
  <c r="J410" i="3"/>
  <c r="J112" i="3"/>
  <c r="J228" i="3"/>
  <c r="J271" i="3"/>
  <c r="J45" i="3"/>
  <c r="J306" i="3"/>
  <c r="J48" i="3"/>
  <c r="J166" i="3"/>
  <c r="J109" i="3"/>
  <c r="J157" i="3"/>
  <c r="J146" i="3"/>
  <c r="J411" i="3"/>
  <c r="J200" i="3"/>
  <c r="J149" i="3"/>
  <c r="J93" i="3"/>
  <c r="J319" i="3"/>
  <c r="J115" i="3"/>
  <c r="J353" i="3"/>
  <c r="J285" i="3"/>
  <c r="J383" i="3"/>
  <c r="J316" i="3"/>
  <c r="J71" i="3"/>
  <c r="J243" i="3"/>
  <c r="J192" i="3"/>
  <c r="J85" i="3"/>
  <c r="J186" i="3"/>
  <c r="J266" i="3"/>
  <c r="J217" i="3"/>
  <c r="J199" i="3"/>
  <c r="J291" i="3"/>
  <c r="J153" i="3"/>
  <c r="J63" i="3"/>
  <c r="J333" i="3"/>
  <c r="J54" i="3"/>
  <c r="J339" i="3"/>
  <c r="J107" i="3"/>
  <c r="J237" i="3"/>
  <c r="J121" i="3"/>
  <c r="J62" i="3"/>
  <c r="J402" i="3"/>
  <c r="J207" i="3"/>
  <c r="J80" i="3"/>
  <c r="J299" i="3"/>
  <c r="J74" i="3"/>
  <c r="J392" i="3"/>
  <c r="J286" i="3"/>
  <c r="J268" i="3"/>
  <c r="J171" i="3"/>
  <c r="J67" i="3"/>
  <c r="J357" i="3"/>
  <c r="J183" i="3"/>
  <c r="J223" i="3"/>
  <c r="J137" i="3"/>
  <c r="J225" i="3"/>
  <c r="J399" i="3"/>
  <c r="J114" i="3"/>
  <c r="J404" i="3"/>
  <c r="J296" i="3"/>
  <c r="J116" i="3"/>
  <c r="J391" i="3"/>
  <c r="J145" i="3"/>
  <c r="J150" i="3"/>
  <c r="J66" i="3"/>
  <c r="J117" i="3"/>
  <c r="J216" i="3"/>
  <c r="J389" i="3"/>
  <c r="J175" i="3"/>
  <c r="J233" i="3"/>
  <c r="J81" i="3"/>
  <c r="J247" i="3"/>
  <c r="J400" i="3"/>
  <c r="J136" i="3"/>
  <c r="J69" i="3"/>
  <c r="J279" i="3"/>
  <c r="J364" i="3"/>
  <c r="J366" i="3"/>
  <c r="J311" i="3"/>
  <c r="J328" i="3"/>
  <c r="J345" i="3"/>
  <c r="J143" i="3"/>
  <c r="J82" i="3"/>
  <c r="J379" i="3"/>
  <c r="J151" i="3"/>
  <c r="J76" i="3"/>
  <c r="J255" i="3"/>
  <c r="J195" i="3"/>
  <c r="J94" i="3"/>
  <c r="J288" i="3"/>
  <c r="J53" i="3"/>
  <c r="J135" i="3"/>
  <c r="J86" i="3"/>
  <c r="J211" i="3"/>
  <c r="J361" i="3"/>
  <c r="J250" i="3"/>
  <c r="J309" i="3"/>
  <c r="J412" i="3"/>
  <c r="J327" i="3"/>
  <c r="J354" i="3"/>
  <c r="J275" i="3"/>
  <c r="J385" i="3"/>
  <c r="J203" i="3"/>
  <c r="J401" i="3"/>
  <c r="J289" i="3"/>
  <c r="J168" i="3"/>
  <c r="J155" i="3"/>
  <c r="J382" i="3"/>
  <c r="J61" i="3"/>
  <c r="J276" i="3"/>
  <c r="J407" i="3"/>
  <c r="J123" i="3"/>
  <c r="J102" i="3"/>
  <c r="J58" i="3"/>
  <c r="J393" i="3"/>
  <c r="J196" i="3"/>
  <c r="J226" i="3"/>
  <c r="J105" i="3"/>
  <c r="J246" i="3"/>
  <c r="J44" i="3"/>
  <c r="J51" i="3"/>
  <c r="J160" i="3"/>
  <c r="J323" i="3"/>
  <c r="J350" i="3"/>
  <c r="J208" i="3"/>
  <c r="J139" i="3"/>
  <c r="J406" i="3"/>
  <c r="J201" i="3"/>
  <c r="J144" i="3"/>
  <c r="J304" i="3"/>
  <c r="J47" i="3"/>
  <c r="J329" i="3"/>
  <c r="J234" i="3"/>
  <c r="J394" i="3"/>
  <c r="J387" i="3"/>
  <c r="J369" i="3"/>
  <c r="J159" i="3"/>
  <c r="J241" i="3"/>
  <c r="J346" i="3"/>
  <c r="J194" i="3"/>
  <c r="J267" i="3"/>
  <c r="J83" i="3"/>
  <c r="J165" i="3"/>
  <c r="J348" i="3"/>
  <c r="J242" i="3"/>
  <c r="J40" i="3"/>
  <c r="J324" i="3"/>
  <c r="J188" i="3"/>
  <c r="J409" i="3"/>
  <c r="J326" i="3"/>
  <c r="J378" i="3"/>
  <c r="J167" i="3"/>
  <c r="J59" i="3"/>
  <c r="J72" i="3"/>
  <c r="J356" i="3"/>
  <c r="J229" i="3"/>
  <c r="J278" i="3"/>
  <c r="J88" i="3"/>
  <c r="J202" i="3"/>
  <c r="J337" i="3"/>
  <c r="J318" i="3"/>
  <c r="J248" i="3"/>
  <c r="J77" i="3"/>
  <c r="J370" i="3"/>
  <c r="J303" i="3"/>
  <c r="J270" i="3"/>
  <c r="J352" i="3"/>
  <c r="J236" i="3"/>
  <c r="J84" i="3"/>
  <c r="J50" i="3"/>
  <c r="J91" i="3"/>
  <c r="J368" i="3"/>
  <c r="J185" i="3"/>
  <c r="J104" i="3"/>
  <c r="J111" i="3"/>
  <c r="J335" i="3"/>
  <c r="J52" i="3"/>
  <c r="J336" i="3"/>
  <c r="J79" i="3"/>
  <c r="J75" i="3"/>
  <c r="J95" i="3"/>
  <c r="J302" i="3"/>
  <c r="J263" i="3"/>
  <c r="J332" i="3"/>
  <c r="J386" i="3"/>
  <c r="J164" i="3"/>
  <c r="J320" i="3"/>
  <c r="J46" i="3"/>
  <c r="J56" i="3"/>
  <c r="J295" i="3"/>
  <c r="J414" i="3"/>
  <c r="J103" i="3"/>
  <c r="J41" i="3"/>
  <c r="J210" i="3"/>
  <c r="J272" i="3"/>
  <c r="J358" i="3"/>
  <c r="J230" i="3"/>
  <c r="J292" i="3"/>
  <c r="J282" i="3"/>
  <c r="J298" i="3"/>
  <c r="J244" i="3"/>
  <c r="J113" i="3"/>
  <c r="J205" i="3"/>
  <c r="J264" i="3"/>
  <c r="J193" i="3"/>
  <c r="J265" i="3"/>
  <c r="J340" i="3"/>
  <c r="J371" i="3"/>
  <c r="J87" i="3"/>
  <c r="J129" i="3"/>
  <c r="J227" i="3"/>
  <c r="J256" i="3"/>
  <c r="J118" i="3"/>
  <c r="J373" i="3"/>
  <c r="J172" i="3"/>
  <c r="J138" i="3"/>
  <c r="J179" i="3"/>
  <c r="J403" i="3"/>
  <c r="J297" i="3"/>
  <c r="J381" i="3"/>
  <c r="J158" i="3"/>
  <c r="J362" i="3"/>
  <c r="J60" i="3"/>
  <c r="J344" i="3"/>
  <c r="J97" i="3"/>
  <c r="J273" i="3"/>
  <c r="J106" i="3"/>
  <c r="J310" i="3"/>
  <c r="J73" i="3"/>
  <c r="J162" i="3"/>
  <c r="J133" i="3"/>
  <c r="J245" i="3"/>
  <c r="J231" i="3"/>
  <c r="J35" i="3"/>
  <c r="Q54" i="3" l="1"/>
  <c r="Q206" i="3"/>
  <c r="R343" i="3"/>
  <c r="Q135" i="3"/>
  <c r="Q94" i="3"/>
  <c r="Q58" i="3"/>
  <c r="R105" i="3"/>
  <c r="Q255" i="3"/>
  <c r="R404" i="3"/>
  <c r="R391" i="3"/>
  <c r="R114" i="3"/>
  <c r="Q367" i="3"/>
  <c r="R196" i="3"/>
  <c r="R51" i="3"/>
  <c r="R66" i="3"/>
  <c r="Q56" i="3"/>
  <c r="R384" i="3"/>
  <c r="R380" i="3"/>
  <c r="R110" i="3"/>
  <c r="R178" i="3"/>
  <c r="Q197" i="3"/>
  <c r="R294" i="3"/>
  <c r="R198" i="3"/>
  <c r="R258" i="3"/>
  <c r="R207" i="3"/>
  <c r="Q402" i="3"/>
  <c r="R215" i="3"/>
  <c r="Q53" i="3"/>
  <c r="Q247" i="3"/>
  <c r="Q366" i="3"/>
  <c r="Q61" i="3"/>
  <c r="R145" i="3"/>
  <c r="R150" i="3"/>
  <c r="R382" i="3"/>
  <c r="R155" i="3"/>
  <c r="R168" i="3"/>
  <c r="Q225" i="3"/>
  <c r="R400" i="3"/>
  <c r="R345" i="3"/>
  <c r="R328" i="3"/>
  <c r="R183" i="3"/>
  <c r="Q393" i="3"/>
  <c r="Q87" i="3"/>
  <c r="Q411" i="3"/>
  <c r="Q353" i="3"/>
  <c r="R319" i="3"/>
  <c r="Q250" i="3"/>
  <c r="R257" i="3"/>
  <c r="Q211" i="3"/>
  <c r="Q288" i="3"/>
  <c r="Q296" i="3"/>
  <c r="Q276" i="3"/>
  <c r="Q293" i="3"/>
  <c r="R122" i="3"/>
  <c r="R274" i="3"/>
  <c r="R151" i="3"/>
  <c r="Q379" i="3"/>
  <c r="Q175" i="3"/>
  <c r="Q82" i="3"/>
  <c r="Q137" i="3"/>
  <c r="R223" i="3"/>
  <c r="R117" i="3"/>
  <c r="R112" i="3"/>
  <c r="Q67" i="3"/>
  <c r="Q49" i="3"/>
  <c r="Q260" i="3"/>
  <c r="Q325" i="3"/>
  <c r="Q212" i="3"/>
  <c r="Q219" i="3"/>
  <c r="Q377" i="3"/>
  <c r="Q232" i="3"/>
  <c r="R239" i="3"/>
  <c r="R109" i="3"/>
  <c r="Q80" i="3"/>
  <c r="Q361" i="3"/>
  <c r="R246" i="3"/>
  <c r="Q86" i="3"/>
  <c r="Q407" i="3"/>
  <c r="Q195" i="3"/>
  <c r="Q81" i="3"/>
  <c r="R76" i="3"/>
  <c r="R226" i="3"/>
  <c r="R148" i="3"/>
  <c r="R233" i="3"/>
  <c r="R289" i="3"/>
  <c r="R347" i="3"/>
  <c r="Q102" i="3"/>
  <c r="R364" i="3"/>
  <c r="R44" i="3"/>
  <c r="R279" i="3"/>
  <c r="R359" i="3"/>
  <c r="Q309" i="3"/>
  <c r="Q187" i="3"/>
  <c r="Q200" i="3"/>
  <c r="R93" i="3"/>
  <c r="Q215" i="3"/>
  <c r="R361" i="3"/>
  <c r="Q257" i="3"/>
  <c r="Q343" i="3"/>
  <c r="R211" i="3"/>
  <c r="R135" i="3"/>
  <c r="R288" i="3"/>
  <c r="R94" i="3"/>
  <c r="R296" i="3"/>
  <c r="R58" i="3"/>
  <c r="R276" i="3"/>
  <c r="Q105" i="3"/>
  <c r="R293" i="3"/>
  <c r="Q145" i="3"/>
  <c r="Q76" i="3"/>
  <c r="Q150" i="3"/>
  <c r="Q226" i="3"/>
  <c r="Q382" i="3"/>
  <c r="Q148" i="3"/>
  <c r="Q155" i="3"/>
  <c r="Q233" i="3"/>
  <c r="Q168" i="3"/>
  <c r="R399" i="3"/>
  <c r="Q262" i="3"/>
  <c r="Q123" i="3"/>
  <c r="R301" i="3"/>
  <c r="Q143" i="3"/>
  <c r="R401" i="3"/>
  <c r="R203" i="3"/>
  <c r="R385" i="3"/>
  <c r="R275" i="3"/>
  <c r="R160" i="3"/>
  <c r="R311" i="3"/>
  <c r="R357" i="3"/>
  <c r="R371" i="3"/>
  <c r="Q129" i="3"/>
  <c r="Q204" i="3"/>
  <c r="Q176" i="3"/>
  <c r="Q170" i="3"/>
  <c r="R89" i="3"/>
  <c r="Q281" i="3"/>
  <c r="R189" i="3"/>
  <c r="R173" i="3"/>
  <c r="Q290" i="3"/>
  <c r="Q99" i="3"/>
  <c r="Q405" i="3"/>
  <c r="Q152" i="3"/>
  <c r="Q36" i="3"/>
  <c r="Q360" i="3"/>
  <c r="Q42" i="3"/>
  <c r="Q35" i="3"/>
  <c r="R249" i="3"/>
  <c r="R180" i="3"/>
  <c r="R157" i="3"/>
  <c r="Q149" i="3"/>
  <c r="R181" i="3"/>
  <c r="T60" i="3"/>
  <c r="T105" i="3"/>
  <c r="T41" i="3"/>
  <c r="T352" i="3"/>
  <c r="T238" i="3"/>
  <c r="T35" i="3"/>
  <c r="T263" i="3"/>
  <c r="T303" i="3"/>
  <c r="T39" i="3"/>
  <c r="T317" i="3"/>
  <c r="T283" i="3"/>
  <c r="T166" i="3"/>
  <c r="T185" i="3"/>
  <c r="T53" i="3"/>
  <c r="T180" i="3"/>
  <c r="S51" i="3"/>
  <c r="S405" i="3"/>
  <c r="T140" i="3"/>
  <c r="T112" i="3"/>
  <c r="T157" i="3"/>
  <c r="T247" i="3"/>
  <c r="S179" i="3"/>
  <c r="T209" i="3"/>
  <c r="T376" i="3"/>
  <c r="T402" i="3"/>
  <c r="T239" i="3"/>
  <c r="T235" i="3"/>
  <c r="T231" i="3"/>
  <c r="T282" i="3"/>
  <c r="T154" i="3"/>
  <c r="T365" i="3"/>
  <c r="T237" i="3"/>
  <c r="S223" i="3"/>
  <c r="T219" i="3"/>
  <c r="T215" i="3"/>
  <c r="T278" i="3"/>
  <c r="T150" i="3"/>
  <c r="T361" i="3"/>
  <c r="T233" i="3"/>
  <c r="T210" i="3"/>
  <c r="T82" i="3"/>
  <c r="T293" i="3"/>
  <c r="T165" i="3"/>
  <c r="T37" i="3"/>
  <c r="T248" i="3"/>
  <c r="T120" i="3"/>
  <c r="T244" i="3"/>
  <c r="T78" i="3"/>
  <c r="T311" i="3"/>
  <c r="T319" i="3"/>
  <c r="S211" i="3"/>
  <c r="T327" i="3"/>
  <c r="T52" i="3"/>
  <c r="S389" i="3"/>
  <c r="T71" i="3"/>
  <c r="T274" i="3"/>
  <c r="T252" i="3"/>
  <c r="T224" i="3"/>
  <c r="T119" i="3"/>
  <c r="T62" i="3"/>
  <c r="S147" i="3"/>
  <c r="T298" i="3"/>
  <c r="T287" i="3"/>
  <c r="T230" i="3"/>
  <c r="T249" i="3"/>
  <c r="T309" i="3"/>
  <c r="T264" i="3"/>
  <c r="T353" i="3"/>
  <c r="S99" i="3"/>
  <c r="T68" i="3"/>
  <c r="T268" i="3"/>
  <c r="T240" i="3"/>
  <c r="T212" i="3"/>
  <c r="T251" i="3"/>
  <c r="T292" i="3"/>
  <c r="T375" i="3"/>
  <c r="T92" i="3"/>
  <c r="T220" i="3"/>
  <c r="T348" i="3"/>
  <c r="T137" i="3"/>
  <c r="T128" i="3"/>
  <c r="T256" i="3"/>
  <c r="T45" i="3"/>
  <c r="T355" i="3"/>
  <c r="T193" i="3"/>
  <c r="S60" i="3"/>
  <c r="S105" i="3"/>
  <c r="S41" i="3"/>
  <c r="S352" i="3"/>
  <c r="S238" i="3"/>
  <c r="S35" i="3"/>
  <c r="S263" i="3"/>
  <c r="S303" i="3"/>
  <c r="S39" i="3"/>
  <c r="S317" i="3"/>
  <c r="S283" i="3"/>
  <c r="S166" i="3"/>
  <c r="S185" i="3"/>
  <c r="S53" i="3"/>
  <c r="S180" i="3"/>
  <c r="T51" i="3"/>
  <c r="T405" i="3"/>
  <c r="S140" i="3"/>
  <c r="S112" i="3"/>
  <c r="S157" i="3"/>
  <c r="S247" i="3"/>
  <c r="T179" i="3"/>
  <c r="S209" i="3"/>
  <c r="S376" i="3"/>
  <c r="S402" i="3"/>
  <c r="S239" i="3"/>
  <c r="S235" i="3"/>
  <c r="S231" i="3"/>
  <c r="S282" i="3"/>
  <c r="S154" i="3"/>
  <c r="S365" i="3"/>
  <c r="S237" i="3"/>
  <c r="T223" i="3"/>
  <c r="S219" i="3"/>
  <c r="S215" i="3"/>
  <c r="S278" i="3"/>
  <c r="S150" i="3"/>
  <c r="S361" i="3"/>
  <c r="S233" i="3"/>
  <c r="S210" i="3"/>
  <c r="S82" i="3"/>
  <c r="S293" i="3"/>
  <c r="S165" i="3"/>
  <c r="S37" i="3"/>
  <c r="S248" i="3"/>
  <c r="S120" i="3"/>
  <c r="S244" i="3"/>
  <c r="S78" i="3"/>
  <c r="S311" i="3"/>
  <c r="S319" i="3"/>
  <c r="T211" i="3"/>
  <c r="S327" i="3"/>
  <c r="S52" i="3"/>
  <c r="T389" i="3"/>
  <c r="S71" i="3"/>
  <c r="S274" i="3"/>
  <c r="S252" i="3"/>
  <c r="S224" i="3"/>
  <c r="S119" i="3"/>
  <c r="S62" i="3"/>
  <c r="T147" i="3"/>
  <c r="S298" i="3"/>
  <c r="S287" i="3"/>
  <c r="S230" i="3"/>
  <c r="S249" i="3"/>
  <c r="S309" i="3"/>
  <c r="S264" i="3"/>
  <c r="S353" i="3"/>
  <c r="T99" i="3"/>
  <c r="S68" i="3"/>
  <c r="S268" i="3"/>
  <c r="S240" i="3"/>
  <c r="S212" i="3"/>
  <c r="S251" i="3"/>
  <c r="S292" i="3"/>
  <c r="S375" i="3"/>
  <c r="S92" i="3"/>
  <c r="S220" i="3"/>
  <c r="S348" i="3"/>
  <c r="S137" i="3"/>
  <c r="S128" i="3"/>
  <c r="S256" i="3"/>
  <c r="S45" i="3"/>
  <c r="S355" i="3"/>
  <c r="S193" i="3"/>
  <c r="T188" i="3"/>
  <c r="T77" i="3"/>
  <c r="T160" i="3"/>
  <c r="T148" i="3"/>
  <c r="S127" i="3"/>
  <c r="T145" i="3"/>
  <c r="T243" i="3"/>
  <c r="T299" i="3"/>
  <c r="T170" i="3"/>
  <c r="T189" i="3"/>
  <c r="T358" i="3"/>
  <c r="T313" i="3"/>
  <c r="T98" i="3"/>
  <c r="T200" i="3"/>
  <c r="T270" i="3"/>
  <c r="T306" i="3"/>
  <c r="T199" i="3"/>
  <c r="T57" i="3"/>
  <c r="T304" i="3"/>
  <c r="T129" i="3"/>
  <c r="T255" i="3"/>
  <c r="T36" i="3"/>
  <c r="T322" i="3"/>
  <c r="T377" i="3"/>
  <c r="T378" i="3"/>
  <c r="T400" i="3"/>
  <c r="T399" i="3"/>
  <c r="T346" i="3"/>
  <c r="T218" i="3"/>
  <c r="T90" i="3"/>
  <c r="T301" i="3"/>
  <c r="T173" i="3"/>
  <c r="T396" i="3"/>
  <c r="T395" i="3"/>
  <c r="T342" i="3"/>
  <c r="T214" i="3"/>
  <c r="T86" i="3"/>
  <c r="T297" i="3"/>
  <c r="T169" i="3"/>
  <c r="T146" i="3"/>
  <c r="T357" i="3"/>
  <c r="T229" i="3"/>
  <c r="T101" i="3"/>
  <c r="T312" i="3"/>
  <c r="T184" i="3"/>
  <c r="T56" i="3"/>
  <c r="T161" i="3"/>
  <c r="T302" i="3"/>
  <c r="T315" i="3"/>
  <c r="T307" i="3"/>
  <c r="T260" i="3"/>
  <c r="T275" i="3"/>
  <c r="T158" i="3"/>
  <c r="T132" i="3"/>
  <c r="T374" i="3"/>
  <c r="S227" i="3"/>
  <c r="T382" i="3"/>
  <c r="T65" i="3"/>
  <c r="T390" i="3"/>
  <c r="T271" i="3"/>
  <c r="T43" i="3"/>
  <c r="T42" i="3"/>
  <c r="T411" i="3"/>
  <c r="T102" i="3"/>
  <c r="T162" i="3"/>
  <c r="T117" i="3"/>
  <c r="T72" i="3"/>
  <c r="T187" i="3"/>
  <c r="T241" i="3"/>
  <c r="T76" i="3"/>
  <c r="T48" i="3"/>
  <c r="T93" i="3"/>
  <c r="T286" i="3"/>
  <c r="S83" i="3"/>
  <c r="T126" i="3"/>
  <c r="T401" i="3"/>
  <c r="T156" i="3"/>
  <c r="T284" i="3"/>
  <c r="T73" i="3"/>
  <c r="T64" i="3"/>
  <c r="T192" i="3"/>
  <c r="T320" i="3"/>
  <c r="T109" i="3"/>
  <c r="T276" i="3"/>
  <c r="S188" i="3"/>
  <c r="S77" i="3"/>
  <c r="S160" i="3"/>
  <c r="S148" i="3"/>
  <c r="T127" i="3"/>
  <c r="S145" i="3"/>
  <c r="S243" i="3"/>
  <c r="S299" i="3"/>
  <c r="S170" i="3"/>
  <c r="S189" i="3"/>
  <c r="S358" i="3"/>
  <c r="S313" i="3"/>
  <c r="S98" i="3"/>
  <c r="S200" i="3"/>
  <c r="S270" i="3"/>
  <c r="S306" i="3"/>
  <c r="S199" i="3"/>
  <c r="S57" i="3"/>
  <c r="S304" i="3"/>
  <c r="S129" i="3"/>
  <c r="S255" i="3"/>
  <c r="S36" i="3"/>
  <c r="S322" i="3"/>
  <c r="S377" i="3"/>
  <c r="S378" i="3"/>
  <c r="S400" i="3"/>
  <c r="S399" i="3"/>
  <c r="S346" i="3"/>
  <c r="S218" i="3"/>
  <c r="S90" i="3"/>
  <c r="S301" i="3"/>
  <c r="S173" i="3"/>
  <c r="S396" i="3"/>
  <c r="S395" i="3"/>
  <c r="S342" i="3"/>
  <c r="S214" i="3"/>
  <c r="S86" i="3"/>
  <c r="S297" i="3"/>
  <c r="S169" i="3"/>
  <c r="S146" i="3"/>
  <c r="S357" i="3"/>
  <c r="S229" i="3"/>
  <c r="S101" i="3"/>
  <c r="S312" i="3"/>
  <c r="S184" i="3"/>
  <c r="S56" i="3"/>
  <c r="S161" i="3"/>
  <c r="S302" i="3"/>
  <c r="S315" i="3"/>
  <c r="S307" i="3"/>
  <c r="S260" i="3"/>
  <c r="S275" i="3"/>
  <c r="S158" i="3"/>
  <c r="S132" i="3"/>
  <c r="S374" i="3"/>
  <c r="T227" i="3"/>
  <c r="S382" i="3"/>
  <c r="S65" i="3"/>
  <c r="S390" i="3"/>
  <c r="S271" i="3"/>
  <c r="S43" i="3"/>
  <c r="S42" i="3"/>
  <c r="S411" i="3"/>
  <c r="S102" i="3"/>
  <c r="S162" i="3"/>
  <c r="S117" i="3"/>
  <c r="S72" i="3"/>
  <c r="S187" i="3"/>
  <c r="S241" i="3"/>
  <c r="S76" i="3"/>
  <c r="S48" i="3"/>
  <c r="S93" i="3"/>
  <c r="S286" i="3"/>
  <c r="T83" i="3"/>
  <c r="S126" i="3"/>
  <c r="S401" i="3"/>
  <c r="S156" i="3"/>
  <c r="S284" i="3"/>
  <c r="S73" i="3"/>
  <c r="S64" i="3"/>
  <c r="S192" i="3"/>
  <c r="S320" i="3"/>
  <c r="S109" i="3"/>
  <c r="S276" i="3"/>
  <c r="T110" i="3"/>
  <c r="T367" i="3"/>
  <c r="T371" i="3"/>
  <c r="T339" i="3"/>
  <c r="S356" i="3"/>
  <c r="T190" i="3"/>
  <c r="T407" i="3"/>
  <c r="S397" i="3"/>
  <c r="S291" i="3"/>
  <c r="T384" i="3"/>
  <c r="T383" i="3"/>
  <c r="T330" i="3"/>
  <c r="T202" i="3"/>
  <c r="T74" i="3"/>
  <c r="T285" i="3"/>
  <c r="S381" i="3"/>
  <c r="T380" i="3"/>
  <c r="T379" i="3"/>
  <c r="T326" i="3"/>
  <c r="S110" i="3"/>
  <c r="S367" i="3"/>
  <c r="S371" i="3"/>
  <c r="S339" i="3"/>
  <c r="T356" i="3"/>
  <c r="S190" i="3"/>
  <c r="S407" i="3"/>
  <c r="T397" i="3"/>
  <c r="T291" i="3"/>
  <c r="S384" i="3"/>
  <c r="S383" i="3"/>
  <c r="S330" i="3"/>
  <c r="S202" i="3"/>
  <c r="S74" i="3"/>
  <c r="S285" i="3"/>
  <c r="T381" i="3"/>
  <c r="S380" i="3"/>
  <c r="S379" i="3"/>
  <c r="S326" i="3"/>
  <c r="S198" i="3"/>
  <c r="S70" i="3"/>
  <c r="S281" i="3"/>
  <c r="S258" i="3"/>
  <c r="S130" i="3"/>
  <c r="S341" i="3"/>
  <c r="S213" i="3"/>
  <c r="S85" i="3"/>
  <c r="S296" i="3"/>
  <c r="S168" i="3"/>
  <c r="S40" i="3"/>
  <c r="S225" i="3"/>
  <c r="S334" i="3"/>
  <c r="S388" i="3"/>
  <c r="T67" i="3"/>
  <c r="S177" i="3"/>
  <c r="S338" i="3"/>
  <c r="S49" i="3"/>
  <c r="T163" i="3"/>
  <c r="T207" i="3"/>
  <c r="S316" i="3"/>
  <c r="S288" i="3"/>
  <c r="S321" i="3"/>
  <c r="S409" i="3"/>
  <c r="S290" i="3"/>
  <c r="T47" i="3"/>
  <c r="S234" i="3"/>
  <c r="S253" i="3"/>
  <c r="S279" i="3"/>
  <c r="S38" i="3"/>
  <c r="S373" i="3"/>
  <c r="S181" i="3"/>
  <c r="S136" i="3"/>
  <c r="S183" i="3"/>
  <c r="S366" i="3"/>
  <c r="S222" i="3"/>
  <c r="S204" i="3"/>
  <c r="S121" i="3"/>
  <c r="S368" i="3"/>
  <c r="S44" i="3"/>
  <c r="S172" i="3"/>
  <c r="S300" i="3"/>
  <c r="S89" i="3"/>
  <c r="S80" i="3"/>
  <c r="S208" i="3"/>
  <c r="S336" i="3"/>
  <c r="S125" i="3"/>
  <c r="T340" i="3"/>
  <c r="S174" i="3"/>
  <c r="S403" i="3"/>
  <c r="S393" i="3"/>
  <c r="S414" i="3"/>
  <c r="S81" i="3"/>
  <c r="S254" i="3"/>
  <c r="S139" i="3"/>
  <c r="T413" i="3"/>
  <c r="S363" i="3"/>
  <c r="S362" i="3"/>
  <c r="S359" i="3"/>
  <c r="S314" i="3"/>
  <c r="S186" i="3"/>
  <c r="S58" i="3"/>
  <c r="S269" i="3"/>
  <c r="T351" i="3"/>
  <c r="S347" i="3"/>
  <c r="S343" i="3"/>
  <c r="T318" i="3"/>
  <c r="T370" i="3"/>
  <c r="T386" i="3"/>
  <c r="T100" i="3"/>
  <c r="T273" i="3"/>
  <c r="T354" i="3"/>
  <c r="T408" i="3"/>
  <c r="T259" i="3"/>
  <c r="S175" i="3"/>
  <c r="T171" i="3"/>
  <c r="T167" i="3"/>
  <c r="T266" i="3"/>
  <c r="T138" i="3"/>
  <c r="T349" i="3"/>
  <c r="T221" i="3"/>
  <c r="S159" i="3"/>
  <c r="T155" i="3"/>
  <c r="T151" i="3"/>
  <c r="S318" i="3"/>
  <c r="S370" i="3"/>
  <c r="S386" i="3"/>
  <c r="S100" i="3"/>
  <c r="S273" i="3"/>
  <c r="S354" i="3"/>
  <c r="S408" i="3"/>
  <c r="S259" i="3"/>
  <c r="T175" i="3"/>
  <c r="S171" i="3"/>
  <c r="S167" i="3"/>
  <c r="S266" i="3"/>
  <c r="S138" i="3"/>
  <c r="S349" i="3"/>
  <c r="S221" i="3"/>
  <c r="T159" i="3"/>
  <c r="S155" i="3"/>
  <c r="S151" i="3"/>
  <c r="S262" i="3"/>
  <c r="S134" i="3"/>
  <c r="S345" i="3"/>
  <c r="S217" i="3"/>
  <c r="S194" i="3"/>
  <c r="S66" i="3"/>
  <c r="S277" i="3"/>
  <c r="S149" i="3"/>
  <c r="S360" i="3"/>
  <c r="S232" i="3"/>
  <c r="S104" i="3"/>
  <c r="S308" i="3"/>
  <c r="S142" i="3"/>
  <c r="S387" i="3"/>
  <c r="S385" i="3"/>
  <c r="S394" i="3"/>
  <c r="S331" i="3"/>
  <c r="T131" i="3"/>
  <c r="S75" i="3"/>
  <c r="T115" i="3"/>
  <c r="S124" i="3"/>
  <c r="S96" i="3"/>
  <c r="S141" i="3"/>
  <c r="S123" i="3"/>
  <c r="S228" i="3"/>
  <c r="S267" i="3"/>
  <c r="S295" i="3"/>
  <c r="S106" i="3"/>
  <c r="S412" i="3"/>
  <c r="S294" i="3"/>
  <c r="S226" i="3"/>
  <c r="S245" i="3"/>
  <c r="S328" i="3"/>
  <c r="S97" i="3"/>
  <c r="T191" i="3"/>
  <c r="S392" i="3"/>
  <c r="S369" i="3"/>
  <c r="S332" i="3"/>
  <c r="S176" i="3"/>
  <c r="S46" i="3"/>
  <c r="S108" i="3"/>
  <c r="S236" i="3"/>
  <c r="S364" i="3"/>
  <c r="S153" i="3"/>
  <c r="S144" i="3"/>
  <c r="S272" i="3"/>
  <c r="S61" i="3"/>
  <c r="S84" i="3"/>
  <c r="S257" i="3"/>
  <c r="S350" i="3"/>
  <c r="S404" i="3"/>
  <c r="T195" i="3"/>
  <c r="S164" i="3"/>
  <c r="S337" i="3"/>
  <c r="S135" i="3"/>
  <c r="T143" i="3"/>
  <c r="S406" i="3"/>
  <c r="T111" i="3"/>
  <c r="S107" i="3"/>
  <c r="S103" i="3"/>
  <c r="S250" i="3"/>
  <c r="S122" i="3"/>
  <c r="S333" i="3"/>
  <c r="S205" i="3"/>
  <c r="T95" i="3"/>
  <c r="S91" i="3"/>
  <c r="T262" i="3"/>
  <c r="T345" i="3"/>
  <c r="T194" i="3"/>
  <c r="T277" i="3"/>
  <c r="T360" i="3"/>
  <c r="T104" i="3"/>
  <c r="T142" i="3"/>
  <c r="T385" i="3"/>
  <c r="T331" i="3"/>
  <c r="T75" i="3"/>
  <c r="T124" i="3"/>
  <c r="T141" i="3"/>
  <c r="T228" i="3"/>
  <c r="T295" i="3"/>
  <c r="T412" i="3"/>
  <c r="T226" i="3"/>
  <c r="T328" i="3"/>
  <c r="S191" i="3"/>
  <c r="T369" i="3"/>
  <c r="T176" i="3"/>
  <c r="T108" i="3"/>
  <c r="T364" i="3"/>
  <c r="T144" i="3"/>
  <c r="T61" i="3"/>
  <c r="T257" i="3"/>
  <c r="T404" i="3"/>
  <c r="T164" i="3"/>
  <c r="T135" i="3"/>
  <c r="T406" i="3"/>
  <c r="T107" i="3"/>
  <c r="T250" i="3"/>
  <c r="T333" i="3"/>
  <c r="S95" i="3"/>
  <c r="T87" i="3"/>
  <c r="T246" i="3"/>
  <c r="T118" i="3"/>
  <c r="T329" i="3"/>
  <c r="T201" i="3"/>
  <c r="T178" i="3"/>
  <c r="T50" i="3"/>
  <c r="T261" i="3"/>
  <c r="T133" i="3"/>
  <c r="T344" i="3"/>
  <c r="T216" i="3"/>
  <c r="T88" i="3"/>
  <c r="S372" i="3"/>
  <c r="T206" i="3"/>
  <c r="T59" i="3"/>
  <c r="T323" i="3"/>
  <c r="T94" i="3"/>
  <c r="T324" i="3"/>
  <c r="T410" i="3"/>
  <c r="S79" i="3"/>
  <c r="T196" i="3"/>
  <c r="T198" i="3"/>
  <c r="T281" i="3"/>
  <c r="T130" i="3"/>
  <c r="T213" i="3"/>
  <c r="T296" i="3"/>
  <c r="T40" i="3"/>
  <c r="T334" i="3"/>
  <c r="S67" i="3"/>
  <c r="T338" i="3"/>
  <c r="S163" i="3"/>
  <c r="T316" i="3"/>
  <c r="T321" i="3"/>
  <c r="T290" i="3"/>
  <c r="T234" i="3"/>
  <c r="T279" i="3"/>
  <c r="T373" i="3"/>
  <c r="T136" i="3"/>
  <c r="T366" i="3"/>
  <c r="T204" i="3"/>
  <c r="T368" i="3"/>
  <c r="T172" i="3"/>
  <c r="T89" i="3"/>
  <c r="T208" i="3"/>
  <c r="T125" i="3"/>
  <c r="T174" i="3"/>
  <c r="T393" i="3"/>
  <c r="T81" i="3"/>
  <c r="T139" i="3"/>
  <c r="T363" i="3"/>
  <c r="T359" i="3"/>
  <c r="T186" i="3"/>
  <c r="T269" i="3"/>
  <c r="T347" i="3"/>
  <c r="S87" i="3"/>
  <c r="S246" i="3"/>
  <c r="S118" i="3"/>
  <c r="S329" i="3"/>
  <c r="S201" i="3"/>
  <c r="S178" i="3"/>
  <c r="S50" i="3"/>
  <c r="S261" i="3"/>
  <c r="S133" i="3"/>
  <c r="S344" i="3"/>
  <c r="S216" i="3"/>
  <c r="S88" i="3"/>
  <c r="T372" i="3"/>
  <c r="S206" i="3"/>
  <c r="S59" i="3"/>
  <c r="S323" i="3"/>
  <c r="S94" i="3"/>
  <c r="S324" i="3"/>
  <c r="S410" i="3"/>
  <c r="T79" i="3"/>
  <c r="S196" i="3"/>
  <c r="T134" i="3"/>
  <c r="T217" i="3"/>
  <c r="T66" i="3"/>
  <c r="T149" i="3"/>
  <c r="T232" i="3"/>
  <c r="T308" i="3"/>
  <c r="T387" i="3"/>
  <c r="T394" i="3"/>
  <c r="S131" i="3"/>
  <c r="S115" i="3"/>
  <c r="T96" i="3"/>
  <c r="T123" i="3"/>
  <c r="T267" i="3"/>
  <c r="T106" i="3"/>
  <c r="T294" i="3"/>
  <c r="T245" i="3"/>
  <c r="T97" i="3"/>
  <c r="T392" i="3"/>
  <c r="T332" i="3"/>
  <c r="T46" i="3"/>
  <c r="T236" i="3"/>
  <c r="T153" i="3"/>
  <c r="T272" i="3"/>
  <c r="T84" i="3"/>
  <c r="T350" i="3"/>
  <c r="S195" i="3"/>
  <c r="T337" i="3"/>
  <c r="S143" i="3"/>
  <c r="S111" i="3"/>
  <c r="T103" i="3"/>
  <c r="T122" i="3"/>
  <c r="T205" i="3"/>
  <c r="T91" i="3"/>
  <c r="T310" i="3"/>
  <c r="T182" i="3"/>
  <c r="T54" i="3"/>
  <c r="T265" i="3"/>
  <c r="T242" i="3"/>
  <c r="T114" i="3"/>
  <c r="T325" i="3"/>
  <c r="T197" i="3"/>
  <c r="T69" i="3"/>
  <c r="T280" i="3"/>
  <c r="T152" i="3"/>
  <c r="T116" i="3"/>
  <c r="T289" i="3"/>
  <c r="T55" i="3"/>
  <c r="S63" i="3"/>
  <c r="T398" i="3"/>
  <c r="S335" i="3"/>
  <c r="T391" i="3"/>
  <c r="T305" i="3"/>
  <c r="T203" i="3"/>
  <c r="T113" i="3"/>
  <c r="T70" i="3"/>
  <c r="T258" i="3"/>
  <c r="T341" i="3"/>
  <c r="T85" i="3"/>
  <c r="T168" i="3"/>
  <c r="T225" i="3"/>
  <c r="T388" i="3"/>
  <c r="T177" i="3"/>
  <c r="T49" i="3"/>
  <c r="S207" i="3"/>
  <c r="T288" i="3"/>
  <c r="T409" i="3"/>
  <c r="S47" i="3"/>
  <c r="T253" i="3"/>
  <c r="T38" i="3"/>
  <c r="T181" i="3"/>
  <c r="T183" i="3"/>
  <c r="T222" i="3"/>
  <c r="T121" i="3"/>
  <c r="T44" i="3"/>
  <c r="T300" i="3"/>
  <c r="T80" i="3"/>
  <c r="T336" i="3"/>
  <c r="S340" i="3"/>
  <c r="T403" i="3"/>
  <c r="T414" i="3"/>
  <c r="T254" i="3"/>
  <c r="S413" i="3"/>
  <c r="T362" i="3"/>
  <c r="T314" i="3"/>
  <c r="T58" i="3"/>
  <c r="S351" i="3"/>
  <c r="T343" i="3"/>
  <c r="S310" i="3"/>
  <c r="S182" i="3"/>
  <c r="S54" i="3"/>
  <c r="S265" i="3"/>
  <c r="S242" i="3"/>
  <c r="S114" i="3"/>
  <c r="S325" i="3"/>
  <c r="S197" i="3"/>
  <c r="S69" i="3"/>
  <c r="S280" i="3"/>
  <c r="S152" i="3"/>
  <c r="S116" i="3"/>
  <c r="S289" i="3"/>
  <c r="S55" i="3"/>
  <c r="T63" i="3"/>
  <c r="S398" i="3"/>
  <c r="T335" i="3"/>
  <c r="S391" i="3"/>
  <c r="S305" i="3"/>
  <c r="S203" i="3"/>
  <c r="S113" i="3"/>
  <c r="R171" i="3"/>
  <c r="R320" i="3"/>
  <c r="R383" i="3"/>
  <c r="R85" i="3"/>
  <c r="Q229" i="3"/>
  <c r="R71" i="3"/>
  <c r="R280" i="3"/>
  <c r="R235" i="3"/>
  <c r="R228" i="3"/>
  <c r="R332" i="3"/>
  <c r="R337" i="3"/>
  <c r="R263" i="3"/>
  <c r="R202" i="3"/>
  <c r="R302" i="3"/>
  <c r="R95" i="3"/>
  <c r="R352" i="3"/>
  <c r="Q278" i="3"/>
  <c r="Q410" i="3"/>
  <c r="R303" i="3"/>
  <c r="Q38" i="3"/>
  <c r="Q370" i="3"/>
  <c r="R283" i="3"/>
  <c r="R77" i="3"/>
  <c r="R300" i="3"/>
  <c r="R413" i="3"/>
  <c r="R335" i="3"/>
  <c r="R70" i="3"/>
  <c r="R185" i="3"/>
  <c r="Q315" i="3"/>
  <c r="R50" i="3"/>
  <c r="R375" i="3"/>
  <c r="R190" i="3"/>
  <c r="R397" i="3"/>
  <c r="R314" i="3"/>
  <c r="R218" i="3"/>
  <c r="Q221" i="3"/>
  <c r="R43" i="3"/>
  <c r="R214" i="3"/>
  <c r="R92" i="3"/>
  <c r="R209" i="3"/>
  <c r="R317" i="3"/>
  <c r="R119" i="3"/>
  <c r="R131" i="3"/>
  <c r="R308" i="3"/>
  <c r="R349" i="3"/>
  <c r="R408" i="3"/>
  <c r="R277" i="3"/>
  <c r="R132" i="3"/>
  <c r="R231" i="3"/>
  <c r="R409" i="3"/>
  <c r="R340" i="3"/>
  <c r="R106" i="3"/>
  <c r="R344" i="3"/>
  <c r="R256" i="3"/>
  <c r="R265" i="3"/>
  <c r="R194" i="3"/>
  <c r="R46" i="3"/>
  <c r="R362" i="3"/>
  <c r="R381" i="3"/>
  <c r="Q403" i="3"/>
  <c r="R138" i="3"/>
  <c r="R373" i="3"/>
  <c r="R182" i="3"/>
  <c r="R133" i="3"/>
  <c r="R174" i="3"/>
  <c r="R273" i="3"/>
  <c r="R292" i="3"/>
  <c r="R230" i="3"/>
  <c r="R358" i="3"/>
  <c r="R272" i="3"/>
  <c r="R210" i="3"/>
  <c r="R41" i="3"/>
  <c r="R103" i="3"/>
  <c r="R324" i="3"/>
  <c r="R47" i="3"/>
  <c r="R40" i="3"/>
  <c r="R304" i="3"/>
  <c r="R242" i="3"/>
  <c r="R144" i="3"/>
  <c r="R406" i="3"/>
  <c r="Q395" i="3"/>
  <c r="Q251" i="3"/>
  <c r="R252" i="3"/>
  <c r="Q387" i="3"/>
  <c r="R369" i="3"/>
  <c r="R326" i="3"/>
  <c r="Q171" i="3"/>
  <c r="Q320" i="3"/>
  <c r="Q383" i="3"/>
  <c r="Q85" i="3"/>
  <c r="R229" i="3"/>
  <c r="Q71" i="3"/>
  <c r="Q280" i="3"/>
  <c r="Q235" i="3"/>
  <c r="Q228" i="3"/>
  <c r="Q332" i="3"/>
  <c r="Q337" i="3"/>
  <c r="Q263" i="3"/>
  <c r="Q202" i="3"/>
  <c r="Q302" i="3"/>
  <c r="Q95" i="3"/>
  <c r="Q352" i="3"/>
  <c r="R68" i="3"/>
  <c r="R318" i="3"/>
  <c r="R356" i="3"/>
  <c r="R79" i="3"/>
  <c r="R72" i="3"/>
  <c r="R336" i="3"/>
  <c r="R59" i="3"/>
  <c r="R52" i="3"/>
  <c r="Q300" i="3"/>
  <c r="Q413" i="3"/>
  <c r="Q335" i="3"/>
  <c r="Q70" i="3"/>
  <c r="Q185" i="3"/>
  <c r="R315" i="3"/>
  <c r="Q50" i="3"/>
  <c r="Q375" i="3"/>
  <c r="Q190" i="3"/>
  <c r="Q397" i="3"/>
  <c r="Q314" i="3"/>
  <c r="Q218" i="3"/>
  <c r="R221" i="3"/>
  <c r="Q43" i="3"/>
  <c r="Q214" i="3"/>
  <c r="Q92" i="3"/>
  <c r="Q209" i="3"/>
  <c r="Q317" i="3"/>
  <c r="Q119" i="3"/>
  <c r="Q131" i="3"/>
  <c r="Q308" i="3"/>
  <c r="Q349" i="3"/>
  <c r="Q408" i="3"/>
  <c r="Q277" i="3"/>
  <c r="Q132" i="3"/>
  <c r="Q231" i="3"/>
  <c r="Q409" i="3"/>
  <c r="Q340" i="3"/>
  <c r="Q106" i="3"/>
  <c r="Q344" i="3"/>
  <c r="Q256" i="3"/>
  <c r="Q265" i="3"/>
  <c r="Q194" i="3"/>
  <c r="Q46" i="3"/>
  <c r="Q362" i="3"/>
  <c r="Q381" i="3"/>
  <c r="R403" i="3"/>
  <c r="Q138" i="3"/>
  <c r="Q373" i="3"/>
  <c r="Q182" i="3"/>
  <c r="Q133" i="3"/>
  <c r="Q174" i="3"/>
  <c r="Q273" i="3"/>
  <c r="Q292" i="3"/>
  <c r="Q230" i="3"/>
  <c r="Q358" i="3"/>
  <c r="Q272" i="3"/>
  <c r="Q210" i="3"/>
  <c r="Q41" i="3"/>
  <c r="Q103" i="3"/>
  <c r="Q324" i="3"/>
  <c r="Q47" i="3"/>
  <c r="Q40" i="3"/>
  <c r="Q304" i="3"/>
  <c r="Q242" i="3"/>
  <c r="Q144" i="3"/>
  <c r="Q406" i="3"/>
  <c r="R395" i="3"/>
  <c r="R251" i="3"/>
  <c r="Q252" i="3"/>
  <c r="R387" i="3"/>
  <c r="Q369" i="3"/>
  <c r="Q326" i="3"/>
  <c r="R164" i="3"/>
  <c r="R248" i="3"/>
  <c r="R270" i="3"/>
  <c r="R147" i="3"/>
  <c r="R386" i="3"/>
  <c r="R396" i="3"/>
  <c r="R222" i="3"/>
  <c r="R316" i="3"/>
  <c r="R48" i="3"/>
  <c r="R192" i="3"/>
  <c r="Q141" i="3"/>
  <c r="Q243" i="3"/>
  <c r="R236" i="3"/>
  <c r="R372" i="3"/>
  <c r="R88" i="3"/>
  <c r="R75" i="3"/>
  <c r="Q68" i="3"/>
  <c r="Q318" i="3"/>
  <c r="Q356" i="3"/>
  <c r="Q79" i="3"/>
  <c r="Q72" i="3"/>
  <c r="Q336" i="3"/>
  <c r="Q59" i="3"/>
  <c r="Q52" i="3"/>
  <c r="R167" i="3"/>
  <c r="R388" i="3"/>
  <c r="R111" i="3"/>
  <c r="R104" i="3"/>
  <c r="R368" i="3"/>
  <c r="R91" i="3"/>
  <c r="R84" i="3"/>
  <c r="R330" i="3"/>
  <c r="R177" i="3"/>
  <c r="R127" i="3"/>
  <c r="R156" i="3"/>
  <c r="Q307" i="3"/>
  <c r="R78" i="3"/>
  <c r="R338" i="3"/>
  <c r="R254" i="3"/>
  <c r="R154" i="3"/>
  <c r="R376" i="3"/>
  <c r="R64" i="3"/>
  <c r="R184" i="3"/>
  <c r="R305" i="3"/>
  <c r="R312" i="3"/>
  <c r="R321" i="3"/>
  <c r="Q355" i="3"/>
  <c r="R191" i="3"/>
  <c r="R62" i="3"/>
  <c r="R130" i="3"/>
  <c r="R118" i="3"/>
  <c r="R60" i="3"/>
  <c r="R227" i="3"/>
  <c r="R310" i="3"/>
  <c r="R97" i="3"/>
  <c r="R414" i="3"/>
  <c r="R245" i="3"/>
  <c r="R73" i="3"/>
  <c r="R158" i="3"/>
  <c r="R297" i="3"/>
  <c r="R179" i="3"/>
  <c r="R172" i="3"/>
  <c r="Q213" i="3"/>
  <c r="R261" i="3"/>
  <c r="R162" i="3"/>
  <c r="Q259" i="3"/>
  <c r="R282" i="3"/>
  <c r="R193" i="3"/>
  <c r="R264" i="3"/>
  <c r="Q205" i="3"/>
  <c r="R113" i="3"/>
  <c r="R244" i="3"/>
  <c r="R298" i="3"/>
  <c r="R346" i="3"/>
  <c r="Q271" i="3"/>
  <c r="R65" i="3"/>
  <c r="R306" i="3"/>
  <c r="R241" i="3"/>
  <c r="R45" i="3"/>
  <c r="R201" i="3"/>
  <c r="R208" i="3"/>
  <c r="R120" i="3"/>
  <c r="R341" i="3"/>
  <c r="R83" i="3"/>
  <c r="R295" i="3"/>
  <c r="Q164" i="3"/>
  <c r="Q248" i="3"/>
  <c r="Q270" i="3"/>
  <c r="Q147" i="3"/>
  <c r="Q386" i="3"/>
  <c r="Q396" i="3"/>
  <c r="Q222" i="3"/>
  <c r="Q316" i="3"/>
  <c r="Q48" i="3"/>
  <c r="Q192" i="3"/>
  <c r="R141" i="3"/>
  <c r="R243" i="3"/>
  <c r="Q236" i="3"/>
  <c r="Q372" i="3"/>
  <c r="Q88" i="3"/>
  <c r="Q75" i="3"/>
  <c r="R278" i="3"/>
  <c r="R410" i="3"/>
  <c r="Q303" i="3"/>
  <c r="R38" i="3"/>
  <c r="R370" i="3"/>
  <c r="Q283" i="3"/>
  <c r="Q77" i="3"/>
  <c r="Q167" i="3"/>
  <c r="Q388" i="3"/>
  <c r="Q111" i="3"/>
  <c r="Q104" i="3"/>
  <c r="Q368" i="3"/>
  <c r="Q91" i="3"/>
  <c r="Q84" i="3"/>
  <c r="Q330" i="3"/>
  <c r="Q177" i="3"/>
  <c r="Q127" i="3"/>
  <c r="Q156" i="3"/>
  <c r="R307" i="3"/>
  <c r="Q78" i="3"/>
  <c r="Q338" i="3"/>
  <c r="Q254" i="3"/>
  <c r="Q154" i="3"/>
  <c r="Q376" i="3"/>
  <c r="Q64" i="3"/>
  <c r="Q184" i="3"/>
  <c r="Q305" i="3"/>
  <c r="Q312" i="3"/>
  <c r="Q321" i="3"/>
  <c r="R355" i="3"/>
  <c r="Q191" i="3"/>
  <c r="Q62" i="3"/>
  <c r="Q130" i="3"/>
  <c r="Q118" i="3"/>
  <c r="Q60" i="3"/>
  <c r="Q227" i="3"/>
  <c r="Q310" i="3"/>
  <c r="Q97" i="3"/>
  <c r="Q414" i="3"/>
  <c r="Q245" i="3"/>
  <c r="Q73" i="3"/>
  <c r="Q158" i="3"/>
  <c r="Q297" i="3"/>
  <c r="Q179" i="3"/>
  <c r="Q172" i="3"/>
  <c r="R213" i="3"/>
  <c r="Q261" i="3"/>
  <c r="Q162" i="3"/>
  <c r="R259" i="3"/>
  <c r="Q282" i="3"/>
  <c r="Q193" i="3"/>
  <c r="Q264" i="3"/>
  <c r="R205" i="3"/>
  <c r="Q113" i="3"/>
  <c r="Q244" i="3"/>
  <c r="Q298" i="3"/>
  <c r="Q346" i="3"/>
  <c r="R271" i="3"/>
  <c r="Q65" i="3"/>
  <c r="Q306" i="3"/>
  <c r="Q241" i="3"/>
  <c r="Q45" i="3"/>
  <c r="Q201" i="3"/>
  <c r="Q208" i="3"/>
  <c r="Q120" i="3"/>
  <c r="Q341" i="3"/>
  <c r="Q83" i="3"/>
  <c r="Q295" i="3"/>
  <c r="R267" i="3"/>
  <c r="Q159" i="3"/>
  <c r="Q188" i="3"/>
  <c r="Q323" i="3"/>
  <c r="Q348" i="3"/>
  <c r="Q240" i="3"/>
  <c r="R165" i="3"/>
  <c r="Q398" i="3"/>
  <c r="Q139" i="3"/>
  <c r="Q394" i="3"/>
  <c r="Q331" i="3"/>
  <c r="Q333" i="3"/>
  <c r="R237" i="3"/>
  <c r="R186" i="3"/>
  <c r="Q266" i="3"/>
  <c r="R142" i="3"/>
  <c r="R268" i="3"/>
  <c r="R107" i="3"/>
  <c r="Q286" i="3"/>
  <c r="Q285" i="3"/>
  <c r="R339" i="3"/>
  <c r="Q74" i="3"/>
  <c r="Q217" i="3"/>
  <c r="R378" i="3"/>
  <c r="R234" i="3"/>
  <c r="R329" i="3"/>
  <c r="R350" i="3"/>
  <c r="R351" i="3"/>
  <c r="R98" i="3"/>
  <c r="R374" i="3"/>
  <c r="R124" i="3"/>
  <c r="R390" i="3"/>
  <c r="R284" i="3"/>
  <c r="R63" i="3"/>
  <c r="Q186" i="3"/>
  <c r="R169" i="3"/>
  <c r="Q142" i="3"/>
  <c r="Q268" i="3"/>
  <c r="Q107" i="3"/>
  <c r="R55" i="3"/>
  <c r="Q199" i="3"/>
  <c r="R392" i="3"/>
  <c r="R115" i="3"/>
  <c r="R108" i="3"/>
  <c r="Q319" i="3"/>
  <c r="R402" i="3"/>
  <c r="Q93" i="3"/>
  <c r="R80" i="3"/>
  <c r="R353" i="3"/>
  <c r="Q207" i="3"/>
  <c r="R200" i="3"/>
  <c r="R411" i="3"/>
  <c r="R146" i="3"/>
  <c r="Q180" i="3"/>
  <c r="R342" i="3"/>
  <c r="Q239" i="3"/>
  <c r="Q198" i="3"/>
  <c r="R377" i="3"/>
  <c r="R197" i="3"/>
  <c r="R212" i="3"/>
  <c r="Q110" i="3"/>
  <c r="R260" i="3"/>
  <c r="Q384" i="3"/>
  <c r="R35" i="3"/>
  <c r="Q334" i="3"/>
  <c r="R360" i="3"/>
  <c r="Q128" i="3"/>
  <c r="R152" i="3"/>
  <c r="R287" i="3"/>
  <c r="R99" i="3"/>
  <c r="Q101" i="3"/>
  <c r="Q173" i="3"/>
  <c r="Q39" i="3"/>
  <c r="R281" i="3"/>
  <c r="Q90" i="3"/>
  <c r="R170" i="3"/>
  <c r="Q224" i="3"/>
  <c r="R204" i="3"/>
  <c r="Q363" i="3"/>
  <c r="R129" i="3"/>
  <c r="R220" i="3"/>
  <c r="Q371" i="3"/>
  <c r="Q357" i="3"/>
  <c r="Q412" i="3"/>
  <c r="Q311" i="3"/>
  <c r="Q327" i="3"/>
  <c r="Q160" i="3"/>
  <c r="Q354" i="3"/>
  <c r="Q275" i="3"/>
  <c r="Q69" i="3"/>
  <c r="Q385" i="3"/>
  <c r="Q216" i="3"/>
  <c r="Q203" i="3"/>
  <c r="Q389" i="3"/>
  <c r="Q401" i="3"/>
  <c r="R367" i="3"/>
  <c r="R102" i="3"/>
  <c r="Q400" i="3"/>
  <c r="R123" i="3"/>
  <c r="R116" i="3"/>
  <c r="R262" i="3"/>
  <c r="Q57" i="3"/>
  <c r="Q399" i="3"/>
  <c r="Q134" i="3"/>
  <c r="R365" i="3"/>
  <c r="Q267" i="3"/>
  <c r="Q378" i="3"/>
  <c r="Q234" i="3"/>
  <c r="Q329" i="3"/>
  <c r="Q350" i="3"/>
  <c r="Q351" i="3"/>
  <c r="Q98" i="3"/>
  <c r="Q374" i="3"/>
  <c r="Q124" i="3"/>
  <c r="Q390" i="3"/>
  <c r="Q284" i="3"/>
  <c r="Q63" i="3"/>
  <c r="R140" i="3"/>
  <c r="Q291" i="3"/>
  <c r="Q169" i="3"/>
  <c r="R96" i="3"/>
  <c r="Q121" i="3"/>
  <c r="R100" i="3"/>
  <c r="Q153" i="3"/>
  <c r="Q55" i="3"/>
  <c r="R199" i="3"/>
  <c r="Q392" i="3"/>
  <c r="Q115" i="3"/>
  <c r="Q108" i="3"/>
  <c r="R159" i="3"/>
  <c r="R188" i="3"/>
  <c r="R323" i="3"/>
  <c r="R348" i="3"/>
  <c r="R240" i="3"/>
  <c r="Q165" i="3"/>
  <c r="R398" i="3"/>
  <c r="R139" i="3"/>
  <c r="R394" i="3"/>
  <c r="R331" i="3"/>
  <c r="R333" i="3"/>
  <c r="Q237" i="3"/>
  <c r="Q140" i="3"/>
  <c r="R291" i="3"/>
  <c r="R266" i="3"/>
  <c r="Q96" i="3"/>
  <c r="R121" i="3"/>
  <c r="Q100" i="3"/>
  <c r="R153" i="3"/>
  <c r="R286" i="3"/>
  <c r="R285" i="3"/>
  <c r="Q339" i="3"/>
  <c r="R74" i="3"/>
  <c r="R217" i="3"/>
  <c r="R54" i="3"/>
  <c r="Q299" i="3"/>
  <c r="Q181" i="3"/>
  <c r="R126" i="3"/>
  <c r="R149" i="3"/>
  <c r="R166" i="3"/>
  <c r="Q157" i="3"/>
  <c r="Q313" i="3"/>
  <c r="R187" i="3"/>
  <c r="R238" i="3"/>
  <c r="Q249" i="3"/>
  <c r="Q109" i="3"/>
  <c r="Q258" i="3"/>
  <c r="R232" i="3"/>
  <c r="Q294" i="3"/>
  <c r="R219" i="3"/>
  <c r="Q178" i="3"/>
  <c r="R325" i="3"/>
  <c r="Q380" i="3"/>
  <c r="R49" i="3"/>
  <c r="R42" i="3"/>
  <c r="Q163" i="3"/>
  <c r="R36" i="3"/>
  <c r="Q253" i="3"/>
  <c r="R405" i="3"/>
  <c r="Q37" i="3"/>
  <c r="R290" i="3"/>
  <c r="Q161" i="3"/>
  <c r="Q189" i="3"/>
  <c r="Q322" i="3"/>
  <c r="Q89" i="3"/>
  <c r="Q269" i="3"/>
  <c r="R176" i="3"/>
  <c r="R125" i="3"/>
  <c r="R87" i="3"/>
  <c r="R56" i="3"/>
  <c r="R309" i="3"/>
  <c r="R67" i="3"/>
  <c r="R393" i="3"/>
  <c r="Q359" i="3"/>
  <c r="Q112" i="3"/>
  <c r="Q183" i="3"/>
  <c r="Q66" i="3"/>
  <c r="Q279" i="3"/>
  <c r="Q117" i="3"/>
  <c r="Q328" i="3"/>
  <c r="Q51" i="3"/>
  <c r="Q44" i="3"/>
  <c r="Q223" i="3"/>
  <c r="Q345" i="3"/>
  <c r="Q196" i="3"/>
  <c r="Q364" i="3"/>
  <c r="R137" i="3"/>
  <c r="R143" i="3"/>
  <c r="R136" i="3"/>
  <c r="Q301" i="3"/>
  <c r="Q347" i="3"/>
  <c r="R82" i="3"/>
  <c r="R225" i="3"/>
  <c r="Q289" i="3"/>
  <c r="R175" i="3"/>
  <c r="R250" i="3"/>
  <c r="R206" i="3"/>
  <c r="Q246" i="3"/>
  <c r="R86" i="3"/>
  <c r="R53" i="3"/>
  <c r="R407" i="3"/>
  <c r="R247" i="3"/>
  <c r="R195" i="3"/>
  <c r="R366" i="3"/>
  <c r="R81" i="3"/>
  <c r="R61" i="3"/>
  <c r="R255" i="3"/>
  <c r="Q122" i="3"/>
  <c r="Q404" i="3"/>
  <c r="Q274" i="3"/>
  <c r="Q391" i="3"/>
  <c r="Q151" i="3"/>
  <c r="Q114" i="3"/>
  <c r="R379" i="3"/>
  <c r="Q365" i="3"/>
  <c r="R134" i="3"/>
  <c r="R57" i="3"/>
  <c r="Q116" i="3"/>
  <c r="Q136" i="3"/>
  <c r="R389" i="3"/>
  <c r="R216" i="3"/>
  <c r="R69" i="3"/>
  <c r="R354" i="3"/>
  <c r="R327" i="3"/>
  <c r="R412" i="3"/>
  <c r="Q220" i="3"/>
  <c r="R363" i="3"/>
  <c r="Q125" i="3"/>
  <c r="R224" i="3"/>
  <c r="R269" i="3"/>
  <c r="R90" i="3"/>
  <c r="R322" i="3"/>
  <c r="R39" i="3"/>
  <c r="R161" i="3"/>
  <c r="R101" i="3"/>
  <c r="R37" i="3"/>
  <c r="Q287" i="3"/>
  <c r="R253" i="3"/>
  <c r="R128" i="3"/>
  <c r="R163" i="3"/>
  <c r="R334" i="3"/>
  <c r="Q342" i="3"/>
  <c r="Q238" i="3"/>
  <c r="Q146" i="3"/>
  <c r="R313" i="3"/>
  <c r="Q166" i="3"/>
  <c r="Q126" i="3"/>
  <c r="R299" i="3"/>
</calcChain>
</file>

<file path=xl/sharedStrings.xml><?xml version="1.0" encoding="utf-8"?>
<sst xmlns="http://schemas.openxmlformats.org/spreadsheetml/2006/main" count="2794" uniqueCount="104">
  <si>
    <t>Referee</t>
  </si>
  <si>
    <t>Arsenal</t>
  </si>
  <si>
    <t>Crystal Palace</t>
  </si>
  <si>
    <t>H</t>
  </si>
  <si>
    <t>D</t>
  </si>
  <si>
    <t>J Moss</t>
  </si>
  <si>
    <t>Leicester</t>
  </si>
  <si>
    <t>Everton</t>
  </si>
  <si>
    <t>A</t>
  </si>
  <si>
    <t>M Jones</t>
  </si>
  <si>
    <t>Man United</t>
  </si>
  <si>
    <t>Swansea</t>
  </si>
  <si>
    <t>M Dean</t>
  </si>
  <si>
    <t>QPR</t>
  </si>
  <si>
    <t>Hull</t>
  </si>
  <si>
    <t>C Pawson</t>
  </si>
  <si>
    <t>Stoke</t>
  </si>
  <si>
    <t>Aston Villa</t>
  </si>
  <si>
    <t>A Taylor</t>
  </si>
  <si>
    <t>West Brom</t>
  </si>
  <si>
    <t>Sunderland</t>
  </si>
  <si>
    <t>N Swarbrick</t>
  </si>
  <si>
    <t>West Ham</t>
  </si>
  <si>
    <t>Tottenham</t>
  </si>
  <si>
    <t>C Foy</t>
  </si>
  <si>
    <t>Liverpool</t>
  </si>
  <si>
    <t>Southampton</t>
  </si>
  <si>
    <t>M Clattenburg</t>
  </si>
  <si>
    <t>Newcastle</t>
  </si>
  <si>
    <t>Man City</t>
  </si>
  <si>
    <t>M Atkinson</t>
  </si>
  <si>
    <t>Burnley</t>
  </si>
  <si>
    <t>Chelsea</t>
  </si>
  <si>
    <t>M Oliver</t>
  </si>
  <si>
    <t>L Mason</t>
  </si>
  <si>
    <t>K Friend</t>
  </si>
  <si>
    <t>R East</t>
  </si>
  <si>
    <t>R Madley</t>
  </si>
  <si>
    <t>P Tierney</t>
  </si>
  <si>
    <t>P Dowd</t>
  </si>
  <si>
    <t>K Stroud</t>
  </si>
  <si>
    <t>A Marriner</t>
  </si>
  <si>
    <t>S Attwell</t>
  </si>
  <si>
    <t>G Scott</t>
  </si>
  <si>
    <t>L Probert</t>
  </si>
  <si>
    <t>Home Team</t>
  </si>
  <si>
    <t>Away Team</t>
  </si>
  <si>
    <t>Full Time Home Team Goals</t>
  </si>
  <si>
    <t>Full Time Away Team Goals</t>
  </si>
  <si>
    <t>Half Time Home Team Goals</t>
  </si>
  <si>
    <t>Half Time Away Team Goals</t>
  </si>
  <si>
    <t>Home Team Shots</t>
  </si>
  <si>
    <t>Away Team Shots</t>
  </si>
  <si>
    <t>Home Team Shots on Target</t>
  </si>
  <si>
    <t>Away Team Shots on Target</t>
  </si>
  <si>
    <t>Home Team Corners</t>
  </si>
  <si>
    <t>Away Team Corners</t>
  </si>
  <si>
    <t>Home Team Fouls Committed</t>
  </si>
  <si>
    <t>Away Team Fouls Committed</t>
  </si>
  <si>
    <t>Home Team Yellow Cards</t>
  </si>
  <si>
    <t>Away Team Yellow Cards</t>
  </si>
  <si>
    <t>Home Team Red Cards</t>
  </si>
  <si>
    <t>Away Team Red Cards</t>
  </si>
  <si>
    <t>Full Time Result (H=Home Win, D=Draw, A=Away Win)</t>
  </si>
  <si>
    <t>Half Time Result (H=Home Win, D=Draw, A=Away Win)</t>
  </si>
  <si>
    <t>Week</t>
  </si>
  <si>
    <t>Match Date</t>
  </si>
  <si>
    <t>Scroll Bar (Week Change)</t>
  </si>
  <si>
    <t>Score</t>
  </si>
  <si>
    <t>position in data</t>
  </si>
  <si>
    <t>Team</t>
  </si>
  <si>
    <t>Logo</t>
  </si>
  <si>
    <t>Double Click Extract</t>
  </si>
  <si>
    <t>Index Number</t>
  </si>
  <si>
    <t>Team 1</t>
  </si>
  <si>
    <t>Team 2</t>
  </si>
  <si>
    <t>W</t>
  </si>
  <si>
    <t>L</t>
  </si>
  <si>
    <t>W/D/L</t>
  </si>
  <si>
    <t>H1</t>
  </si>
  <si>
    <t>Goal difference</t>
  </si>
  <si>
    <t>Home Team Red Card</t>
  </si>
  <si>
    <t>Home Team Yellow card</t>
  </si>
  <si>
    <t>Away Team Red Card</t>
  </si>
  <si>
    <t>Away Team Yellow card</t>
  </si>
  <si>
    <t>Total Shots</t>
  </si>
  <si>
    <t>Shots on Target</t>
  </si>
  <si>
    <t>Total Fouls</t>
  </si>
  <si>
    <t>Total Corners</t>
  </si>
  <si>
    <t>Radio Button</t>
  </si>
  <si>
    <t>HT Goals</t>
  </si>
  <si>
    <t>AT Goals</t>
  </si>
  <si>
    <t>Date</t>
  </si>
  <si>
    <t>Chart Team 2</t>
  </si>
  <si>
    <t>Chart Team 1</t>
  </si>
  <si>
    <t>Select Game</t>
  </si>
  <si>
    <t>FT Score</t>
  </si>
  <si>
    <t>Standings</t>
  </si>
  <si>
    <t>Points</t>
  </si>
  <si>
    <t>GD</t>
  </si>
  <si>
    <t>Name</t>
  </si>
  <si>
    <t>Total</t>
  </si>
  <si>
    <t>Rank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</si>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</sst>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Segoe Print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0" fillId="0" borderId="10" xfId="0" applyBorder="1"/>
    <xf numFmtId="1" fontId="0" fillId="0" borderId="10" xfId="0" applyNumberFormat="1" applyBorder="1" applyAlignment="1">
      <alignment horizontal="center"/>
    </xf>
    <xf numFmtId="1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16" xfId="0" applyNumberFormat="1" applyBorder="1"/>
    <xf numFmtId="1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0" borderId="0" xfId="42" applyFont="1" applyBorder="1" applyAlignment="1">
      <alignment vertical="center"/>
    </xf>
    <xf numFmtId="0" fontId="18" fillId="0" borderId="0" xfId="42" applyBorder="1"/>
    <xf numFmtId="0" fontId="0" fillId="0" borderId="0" xfId="0" applyAlignment="1">
      <alignment horizontal="centerContinuous"/>
    </xf>
    <xf numFmtId="16" fontId="0" fillId="0" borderId="0" xfId="0" applyNumberFormat="1" applyAlignment="1">
      <alignment horizontal="center"/>
    </xf>
    <xf numFmtId="0" fontId="0" fillId="0" borderId="0" xfId="0" applyBorder="1"/>
    <xf numFmtId="0" fontId="16" fillId="33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33" borderId="19" xfId="0" applyFill="1" applyBorder="1"/>
    <xf numFmtId="0" fontId="0" fillId="35" borderId="19" xfId="0" applyFill="1" applyBorder="1"/>
    <xf numFmtId="16" fontId="0" fillId="0" borderId="19" xfId="0" applyNumberFormat="1" applyBorder="1" applyAlignment="1">
      <alignment horizontal="center"/>
    </xf>
    <xf numFmtId="0" fontId="16" fillId="0" borderId="19" xfId="0" applyFont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0" xfId="0" applyBorder="1"/>
    <xf numFmtId="14" fontId="0" fillId="0" borderId="19" xfId="0" applyNumberFormat="1" applyBorder="1"/>
    <xf numFmtId="0" fontId="21" fillId="36" borderId="21" xfId="0" applyFont="1" applyFill="1" applyBorder="1" applyAlignment="1">
      <alignment horizontal="center" vertical="center" wrapText="1"/>
    </xf>
    <xf numFmtId="0" fontId="22" fillId="0" borderId="21" xfId="0" applyFont="1" applyBorder="1"/>
    <xf numFmtId="0" fontId="22" fillId="0" borderId="21" xfId="0" applyFont="1" applyBorder="1" applyAlignment="1">
      <alignment horizontal="center"/>
    </xf>
    <xf numFmtId="0" fontId="23" fillId="34" borderId="17" xfId="0" applyFont="1" applyFill="1" applyBorder="1" applyAlignment="1">
      <alignment horizontal="center" vertical="center"/>
    </xf>
    <xf numFmtId="0" fontId="0" fillId="33" borderId="10" xfId="0" applyFill="1" applyBorder="1"/>
    <xf numFmtId="0" fontId="22" fillId="37" borderId="22" xfId="0" applyFont="1" applyFill="1" applyBorder="1"/>
    <xf numFmtId="0" fontId="22" fillId="0" borderId="22" xfId="0" applyFont="1" applyFill="1" applyBorder="1"/>
    <xf numFmtId="0" fontId="22" fillId="0" borderId="22" xfId="0" applyFont="1" applyBorder="1"/>
    <xf numFmtId="0" fontId="22" fillId="0" borderId="14" xfId="0" applyFont="1" applyBorder="1"/>
    <xf numFmtId="0" fontId="24" fillId="33" borderId="2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"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5" tint="0.79998168889431442"/>
        </patternFill>
      </fill>
      <border>
        <left/>
        <right/>
        <top style="thin">
          <color rgb="FFC00000"/>
        </top>
        <bottom style="thin">
          <color rgb="FFC00000"/>
        </bottom>
        <vertical/>
        <horizontal/>
      </border>
    </dxf>
    <dxf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64" formatCode="dd/mm/yyyy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thin">
          <color theme="0" tint="-0.34998626667073579"/>
        </bottom>
      </border>
    </dxf>
    <dxf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Calculation!$Q$35:$Q$72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Calculation!$R$35:$R$72</c:f>
              <c:numCache>
                <c:formatCode>General</c:formatCode>
                <c:ptCount val="38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08092640"/>
        <c:axId val="-108091008"/>
      </c:barChart>
      <c:catAx>
        <c:axId val="-108092640"/>
        <c:scaling>
          <c:orientation val="minMax"/>
        </c:scaling>
        <c:delete val="1"/>
        <c:axPos val="l"/>
        <c:majorTickMark val="none"/>
        <c:minorTickMark val="none"/>
        <c:tickLblPos val="nextTo"/>
        <c:crossAx val="-108091008"/>
        <c:crosses val="autoZero"/>
        <c:auto val="1"/>
        <c:lblAlgn val="ctr"/>
        <c:lblOffset val="100"/>
        <c:noMultiLvlLbl val="0"/>
      </c:catAx>
      <c:valAx>
        <c:axId val="-10809100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-1080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Calculation!$S$35:$S$72</c:f>
              <c:numCache>
                <c:formatCode>General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Calculation!$T$35:$T$72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0</c:v>
                </c:pt>
                <c:pt idx="21">
                  <c:v>-1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-1</c:v>
                </c:pt>
                <c:pt idx="28">
                  <c:v>-1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</c:v>
                </c:pt>
                <c:pt idx="37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20220528"/>
        <c:axId val="-220219984"/>
      </c:barChart>
      <c:catAx>
        <c:axId val="-220220528"/>
        <c:scaling>
          <c:orientation val="minMax"/>
        </c:scaling>
        <c:delete val="1"/>
        <c:axPos val="l"/>
        <c:majorTickMark val="none"/>
        <c:minorTickMark val="none"/>
        <c:tickLblPos val="nextTo"/>
        <c:crossAx val="-220219984"/>
        <c:crosses val="autoZero"/>
        <c:auto val="1"/>
        <c:lblAlgn val="ctr"/>
        <c:lblOffset val="100"/>
        <c:noMultiLvlLbl val="0"/>
      </c:catAx>
      <c:valAx>
        <c:axId val="-22021998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-2202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Calculation!$B$1" horiz="1" max="42" min="1" page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23.png"/><Relationship Id="rId7" Type="http://schemas.openxmlformats.org/officeDocument/2006/relationships/image" Target="../media/image27.png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6" Type="http://schemas.openxmlformats.org/officeDocument/2006/relationships/image" Target="../media/image26.png"/><Relationship Id="rId11" Type="http://schemas.openxmlformats.org/officeDocument/2006/relationships/image" Target="../media/image29.png"/><Relationship Id="rId5" Type="http://schemas.openxmlformats.org/officeDocument/2006/relationships/image" Target="../media/image25.png"/><Relationship Id="rId10" Type="http://schemas.openxmlformats.org/officeDocument/2006/relationships/image" Target="../media/image28.png"/><Relationship Id="rId4" Type="http://schemas.openxmlformats.org/officeDocument/2006/relationships/image" Target="../media/image24.png"/><Relationship Id="rId9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117590</xdr:colOff>
      <xdr:row>6</xdr:row>
      <xdr:rowOff>12623</xdr:rowOff>
    </xdr:from>
    <xdr:to>
      <xdr:col>1</xdr:col>
      <xdr:colOff>577735</xdr:colOff>
      <xdr:row>6</xdr:row>
      <xdr:rowOff>482678</xdr:rowOff>
    </xdr:to>
    <xdr:pic>
      <xdr:nvPicPr>
        <xdr:cNvPr id="34" name="Picture 33" descr="Everton FC logo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990" y="2774873"/>
          <a:ext cx="460145" cy="47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153267</xdr:colOff>
      <xdr:row>1</xdr:row>
      <xdr:rowOff>19507</xdr:rowOff>
    </xdr:from>
    <xdr:to>
      <xdr:col>1</xdr:col>
      <xdr:colOff>551585</xdr:colOff>
      <xdr:row>1</xdr:row>
      <xdr:rowOff>488117</xdr:rowOff>
    </xdr:to>
    <xdr:pic>
      <xdr:nvPicPr>
        <xdr:cNvPr id="24" name="Picture 23" descr="File:Arsenal FC.sv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667" y="257632"/>
          <a:ext cx="398318" cy="46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146109</xdr:colOff>
      <xdr:row>1</xdr:row>
      <xdr:rowOff>479210</xdr:rowOff>
    </xdr:from>
    <xdr:to>
      <xdr:col>1</xdr:col>
      <xdr:colOff>539692</xdr:colOff>
      <xdr:row>3</xdr:row>
      <xdr:rowOff>1427</xdr:rowOff>
    </xdr:to>
    <xdr:pic>
      <xdr:nvPicPr>
        <xdr:cNvPr id="26" name="Picture 25" descr="File:Liverpool FC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09" y="717335"/>
          <a:ext cx="393583" cy="531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134621</xdr:colOff>
      <xdr:row>3</xdr:row>
      <xdr:rowOff>19643</xdr:rowOff>
    </xdr:from>
    <xdr:to>
      <xdr:col>1</xdr:col>
      <xdr:colOff>551180</xdr:colOff>
      <xdr:row>3</xdr:row>
      <xdr:rowOff>494707</xdr:rowOff>
    </xdr:to>
    <xdr:pic>
      <xdr:nvPicPr>
        <xdr:cNvPr id="29" name="Picture 28" descr="FC Southampton.sv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021" y="1267418"/>
          <a:ext cx="416559" cy="475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112403</xdr:colOff>
      <xdr:row>5</xdr:row>
      <xdr:rowOff>14038</xdr:rowOff>
    </xdr:from>
    <xdr:to>
      <xdr:col>1</xdr:col>
      <xdr:colOff>573398</xdr:colOff>
      <xdr:row>5</xdr:row>
      <xdr:rowOff>481262</xdr:rowOff>
    </xdr:to>
    <xdr:pic>
      <xdr:nvPicPr>
        <xdr:cNvPr id="32" name="Picture 31" descr="The words &quot;Manchester&quot; and &quot;United&quot; surround a pennant featuring a ship in full sail and a devil holding a trident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803" y="2271463"/>
          <a:ext cx="460995" cy="46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124479</xdr:colOff>
      <xdr:row>4</xdr:row>
      <xdr:rowOff>29229</xdr:rowOff>
    </xdr:from>
    <xdr:to>
      <xdr:col>1</xdr:col>
      <xdr:colOff>570846</xdr:colOff>
      <xdr:row>4</xdr:row>
      <xdr:rowOff>475596</xdr:rowOff>
    </xdr:to>
    <xdr:pic>
      <xdr:nvPicPr>
        <xdr:cNvPr id="33" name="Picture 32" descr="Chelsea FC.sv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79" y="1781829"/>
          <a:ext cx="446367" cy="446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236178</xdr:colOff>
      <xdr:row>7</xdr:row>
      <xdr:rowOff>23187</xdr:rowOff>
    </xdr:from>
    <xdr:to>
      <xdr:col>1</xdr:col>
      <xdr:colOff>468673</xdr:colOff>
      <xdr:row>7</xdr:row>
      <xdr:rowOff>481637</xdr:rowOff>
    </xdr:to>
    <xdr:pic>
      <xdr:nvPicPr>
        <xdr:cNvPr id="35" name="Picture 34" descr="Tottenham Hotspur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578" y="3290262"/>
          <a:ext cx="232495" cy="45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158359</xdr:colOff>
      <xdr:row>8</xdr:row>
      <xdr:rowOff>27133</xdr:rowOff>
    </xdr:from>
    <xdr:to>
      <xdr:col>1</xdr:col>
      <xdr:colOff>536965</xdr:colOff>
      <xdr:row>8</xdr:row>
      <xdr:rowOff>477692</xdr:rowOff>
    </xdr:to>
    <xdr:pic>
      <xdr:nvPicPr>
        <xdr:cNvPr id="36" name="Picture 35" descr="A badge depicting a shield with an eagle behind it. On the shield is a picture of a ship, the initials M.C.F.C. and three diagonal stripes. Below the shield is a ribbon with the motto &quot;Superbia in Proelia&quot;. Above the eagle are three stars.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759" y="3799033"/>
          <a:ext cx="378606" cy="45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102721</xdr:colOff>
      <xdr:row>9</xdr:row>
      <xdr:rowOff>5669</xdr:rowOff>
    </xdr:from>
    <xdr:to>
      <xdr:col>1</xdr:col>
      <xdr:colOff>583080</xdr:colOff>
      <xdr:row>9</xdr:row>
      <xdr:rowOff>489632</xdr:rowOff>
    </xdr:to>
    <xdr:pic>
      <xdr:nvPicPr>
        <xdr:cNvPr id="37" name="Picture 36" descr="Newcastle United Logo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121" y="4282394"/>
          <a:ext cx="480359" cy="48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136283</xdr:colOff>
      <xdr:row>10</xdr:row>
      <xdr:rowOff>14773</xdr:rowOff>
    </xdr:from>
    <xdr:to>
      <xdr:col>1</xdr:col>
      <xdr:colOff>549518</xdr:colOff>
      <xdr:row>11</xdr:row>
      <xdr:rowOff>4276</xdr:rowOff>
    </xdr:to>
    <xdr:pic>
      <xdr:nvPicPr>
        <xdr:cNvPr id="38" name="Picture 37" descr="West Bromwich Albion cres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83" y="4796323"/>
          <a:ext cx="413235" cy="494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158799</xdr:colOff>
      <xdr:row>11</xdr:row>
      <xdr:rowOff>15878</xdr:rowOff>
    </xdr:from>
    <xdr:to>
      <xdr:col>1</xdr:col>
      <xdr:colOff>517475</xdr:colOff>
      <xdr:row>12</xdr:row>
      <xdr:rowOff>12698</xdr:rowOff>
    </xdr:to>
    <xdr:pic>
      <xdr:nvPicPr>
        <xdr:cNvPr id="39" name="Picture 38" descr="A badge with a claret border, light blue background and yellow lion rampant facing to the left with a small star slightly above an outstretched leg. AVFC is atop the lion in claret writing with &quot;Prepared&quot; written underneath.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99" y="5302253"/>
          <a:ext cx="358676" cy="501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93196</xdr:colOff>
      <xdr:row>12</xdr:row>
      <xdr:rowOff>26521</xdr:rowOff>
    </xdr:from>
    <xdr:to>
      <xdr:col>1</xdr:col>
      <xdr:colOff>573555</xdr:colOff>
      <xdr:row>13</xdr:row>
      <xdr:rowOff>2055</xdr:rowOff>
    </xdr:to>
    <xdr:pic>
      <xdr:nvPicPr>
        <xdr:cNvPr id="40" name="Picture 39" descr="Hull City badge 20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96" y="5817721"/>
          <a:ext cx="480359" cy="48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79731</xdr:colOff>
      <xdr:row>13</xdr:row>
      <xdr:rowOff>29807</xdr:rowOff>
    </xdr:from>
    <xdr:to>
      <xdr:col>1</xdr:col>
      <xdr:colOff>567970</xdr:colOff>
      <xdr:row>13</xdr:row>
      <xdr:rowOff>494068</xdr:rowOff>
    </xdr:to>
    <xdr:pic>
      <xdr:nvPicPr>
        <xdr:cNvPr id="41" name="Picture 40" descr="Club crest 1997–2012 and 2013–Present. The crest was temporarily replaced to celebrate the club's centenary in the 2012–13 season.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31" y="6325832"/>
          <a:ext cx="488239" cy="464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101670</xdr:colOff>
      <xdr:row>14</xdr:row>
      <xdr:rowOff>25470</xdr:rowOff>
    </xdr:from>
    <xdr:to>
      <xdr:col>1</xdr:col>
      <xdr:colOff>565081</xdr:colOff>
      <xdr:row>14</xdr:row>
      <xdr:rowOff>488881</xdr:rowOff>
    </xdr:to>
    <xdr:pic>
      <xdr:nvPicPr>
        <xdr:cNvPr id="42" name="Picture 41" descr="Leicester City crest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70" y="6826320"/>
          <a:ext cx="463411" cy="46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107539</xdr:colOff>
      <xdr:row>15</xdr:row>
      <xdr:rowOff>31339</xdr:rowOff>
    </xdr:from>
    <xdr:to>
      <xdr:col>1</xdr:col>
      <xdr:colOff>559211</xdr:colOff>
      <xdr:row>15</xdr:row>
      <xdr:rowOff>483011</xdr:rowOff>
    </xdr:to>
    <xdr:pic>
      <xdr:nvPicPr>
        <xdr:cNvPr id="43" name="Picture 42" descr="Burnley FC badge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39" y="7337014"/>
          <a:ext cx="451672" cy="45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86954</xdr:colOff>
      <xdr:row>16</xdr:row>
      <xdr:rowOff>24448</xdr:rowOff>
    </xdr:from>
    <xdr:to>
      <xdr:col>1</xdr:col>
      <xdr:colOff>579797</xdr:colOff>
      <xdr:row>16</xdr:row>
      <xdr:rowOff>499427</xdr:rowOff>
    </xdr:to>
    <xdr:pic>
      <xdr:nvPicPr>
        <xdr:cNvPr id="44" name="Picture 43" descr="Crest of West Ham United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354" y="7834948"/>
          <a:ext cx="492843" cy="474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127024</xdr:colOff>
      <xdr:row>17</xdr:row>
      <xdr:rowOff>7510</xdr:rowOff>
    </xdr:from>
    <xdr:to>
      <xdr:col>1</xdr:col>
      <xdr:colOff>558776</xdr:colOff>
      <xdr:row>18</xdr:row>
      <xdr:rowOff>2015</xdr:rowOff>
    </xdr:to>
    <xdr:pic>
      <xdr:nvPicPr>
        <xdr:cNvPr id="45" name="Picture 44" descr="Stoke City FC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24" y="8322835"/>
          <a:ext cx="431752" cy="499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98602</xdr:colOff>
      <xdr:row>18</xdr:row>
      <xdr:rowOff>12877</xdr:rowOff>
    </xdr:from>
    <xdr:to>
      <xdr:col>1</xdr:col>
      <xdr:colOff>581026</xdr:colOff>
      <xdr:row>18</xdr:row>
      <xdr:rowOff>495301</xdr:rowOff>
    </xdr:to>
    <xdr:pic>
      <xdr:nvPicPr>
        <xdr:cNvPr id="46" name="Picture 45" descr="Queens Park Rangers crest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002" y="8833027"/>
          <a:ext cx="482424" cy="48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69755</xdr:colOff>
      <xdr:row>19</xdr:row>
      <xdr:rowOff>12091</xdr:rowOff>
    </xdr:from>
    <xdr:to>
      <xdr:col>1</xdr:col>
      <xdr:colOff>635096</xdr:colOff>
      <xdr:row>19</xdr:row>
      <xdr:rowOff>483209</xdr:rowOff>
    </xdr:to>
    <xdr:pic>
      <xdr:nvPicPr>
        <xdr:cNvPr id="47" name="Picture 46" descr="Logo Sunder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155" y="9337066"/>
          <a:ext cx="565341" cy="471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171999</xdr:colOff>
      <xdr:row>20</xdr:row>
      <xdr:rowOff>12135</xdr:rowOff>
    </xdr:from>
    <xdr:to>
      <xdr:col>1</xdr:col>
      <xdr:colOff>542375</xdr:colOff>
      <xdr:row>20</xdr:row>
      <xdr:rowOff>473639</xdr:rowOff>
    </xdr:to>
    <xdr:pic>
      <xdr:nvPicPr>
        <xdr:cNvPr id="48" name="Picture 47" descr="https://upload.wikimedia.org/wikipedia/en/thumb/0/0c/Crystal_Palace_FC_logo.svg/821px-Crystal_Palace_FC_logo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399" y="9841935"/>
          <a:ext cx="370376" cy="461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3</xdr:row>
      <xdr:rowOff>66675</xdr:rowOff>
    </xdr:to>
    <xdr:sp macro="" textlink="">
      <xdr:nvSpPr>
        <xdr:cNvPr id="10" name="Rectangle 9"/>
        <xdr:cNvSpPr/>
      </xdr:nvSpPr>
      <xdr:spPr>
        <a:xfrm>
          <a:off x="0" y="0"/>
          <a:ext cx="10824882" cy="537322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616151</xdr:colOff>
          <xdr:row>5</xdr:row>
          <xdr:rowOff>19049</xdr:rowOff>
        </xdr:from>
        <xdr:to>
          <xdr:col>7</xdr:col>
          <xdr:colOff>412550</xdr:colOff>
          <xdr:row>10</xdr:row>
          <xdr:rowOff>25799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HomeTeamLogo" spid="_x0000_s33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26076" y="828674"/>
              <a:ext cx="1167999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173383</xdr:colOff>
          <xdr:row>5</xdr:row>
          <xdr:rowOff>38099</xdr:rowOff>
        </xdr:from>
        <xdr:to>
          <xdr:col>11</xdr:col>
          <xdr:colOff>657827</xdr:colOff>
          <xdr:row>10</xdr:row>
          <xdr:rowOff>44849</xdr:rowOff>
        </xdr:to>
        <xdr:pic>
          <xdr:nvPicPr>
            <xdr:cNvPr id="6" name="Picture 5"/>
            <xdr:cNvPicPr>
              <a:picLocks noChangeAspect="1" noChangeArrowheads="1"/>
              <a:extLst>
                <a:ext uri="{84589F7E-364E-4C9E-8A38-B11213B215E9}">
                  <a14:cameraTool cellRange="AwayTeamLogo" spid="_x0000_s33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050308" y="847724"/>
              <a:ext cx="1170244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557213</xdr:colOff>
      <xdr:row>13</xdr:row>
      <xdr:rowOff>75260</xdr:rowOff>
    </xdr:from>
    <xdr:to>
      <xdr:col>7</xdr:col>
      <xdr:colOff>261938</xdr:colOff>
      <xdr:row>15</xdr:row>
      <xdr:rowOff>10465</xdr:rowOff>
    </xdr:to>
    <xdr:sp macro="" textlink="Calculation!J31">
      <xdr:nvSpPr>
        <xdr:cNvPr id="4" name="Rectangle 3"/>
        <xdr:cNvSpPr/>
      </xdr:nvSpPr>
      <xdr:spPr>
        <a:xfrm>
          <a:off x="4452938" y="2218385"/>
          <a:ext cx="390525" cy="25905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E074C335-80EE-454E-AF83-3E70BE3A1C3F}" type="TxLink">
            <a:rPr lang="en-US" sz="1000" b="1" i="0" u="none" strike="noStrike">
              <a:solidFill>
                <a:schemeClr val="bg1"/>
              </a:solidFill>
              <a:latin typeface="Verdana"/>
              <a:ea typeface="Verdana"/>
              <a:cs typeface="Verdana"/>
            </a:rPr>
            <a:pPr marL="0" indent="0" algn="ctr"/>
            <a:t>0</a:t>
          </a:fld>
          <a:endParaRPr lang="en-GB" sz="1000" b="1" i="0" u="none" strike="noStrike">
            <a:solidFill>
              <a:schemeClr val="bg1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6</xdr:col>
      <xdr:colOff>80963</xdr:colOff>
      <xdr:row>13</xdr:row>
      <xdr:rowOff>75260</xdr:rowOff>
    </xdr:from>
    <xdr:to>
      <xdr:col>6</xdr:col>
      <xdr:colOff>471488</xdr:colOff>
      <xdr:row>15</xdr:row>
      <xdr:rowOff>10465</xdr:rowOff>
    </xdr:to>
    <xdr:sp macro="" textlink="Calculation!I31">
      <xdr:nvSpPr>
        <xdr:cNvPr id="11" name="Rectangle 10"/>
        <xdr:cNvSpPr/>
      </xdr:nvSpPr>
      <xdr:spPr>
        <a:xfrm>
          <a:off x="3976688" y="2218385"/>
          <a:ext cx="390525" cy="259055"/>
        </a:xfrm>
        <a:prstGeom prst="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EE3C00FE-6454-41C4-9D7B-6BCE41702747}" type="TxLink">
            <a:rPr lang="en-US" sz="1000" b="1" i="0" u="none" strike="noStrike">
              <a:solidFill>
                <a:schemeClr val="accent4">
                  <a:lumMod val="75000"/>
                </a:schemeClr>
              </a:solidFill>
              <a:latin typeface="Verdana"/>
              <a:ea typeface="Verdana"/>
              <a:cs typeface="Verdana"/>
            </a:rPr>
            <a:pPr marL="0" indent="0" algn="ctr"/>
            <a:t>2</a:t>
          </a:fld>
          <a:endParaRPr lang="en-GB" sz="1000" b="1" i="0" u="none" strike="noStrike">
            <a:solidFill>
              <a:schemeClr val="accent4">
                <a:lumMod val="75000"/>
              </a:scheme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11</xdr:col>
      <xdr:colOff>152547</xdr:colOff>
      <xdr:row>13</xdr:row>
      <xdr:rowOff>75260</xdr:rowOff>
    </xdr:from>
    <xdr:to>
      <xdr:col>11</xdr:col>
      <xdr:colOff>543072</xdr:colOff>
      <xdr:row>15</xdr:row>
      <xdr:rowOff>10465</xdr:rowOff>
    </xdr:to>
    <xdr:sp macro="" textlink="Calculation!L31">
      <xdr:nvSpPr>
        <xdr:cNvPr id="12" name="Rectangle 11"/>
        <xdr:cNvSpPr/>
      </xdr:nvSpPr>
      <xdr:spPr>
        <a:xfrm>
          <a:off x="7686822" y="2380310"/>
          <a:ext cx="390525" cy="259055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9DFDF972-D792-4591-82EF-1D274D30FEFE}" type="TxLink">
            <a:rPr lang="en-US" sz="1000" b="1" i="0" u="none" strike="noStrike">
              <a:solidFill>
                <a:schemeClr val="bg1"/>
              </a:solidFill>
              <a:latin typeface="Verdana"/>
              <a:ea typeface="Verdana"/>
              <a:cs typeface="Verdana"/>
            </a:rPr>
            <a:pPr marL="0" indent="0" algn="ctr"/>
            <a:t>0</a:t>
          </a:fld>
          <a:endParaRPr lang="en-GB" sz="1000" b="1" i="0" u="none" strike="noStrike">
            <a:solidFill>
              <a:schemeClr val="bg1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10</xdr:col>
      <xdr:colOff>352572</xdr:colOff>
      <xdr:row>13</xdr:row>
      <xdr:rowOff>75260</xdr:rowOff>
    </xdr:from>
    <xdr:to>
      <xdr:col>11</xdr:col>
      <xdr:colOff>57297</xdr:colOff>
      <xdr:row>15</xdr:row>
      <xdr:rowOff>10465</xdr:rowOff>
    </xdr:to>
    <xdr:sp macro="" textlink="Calculation!K31">
      <xdr:nvSpPr>
        <xdr:cNvPr id="13" name="Rectangle 12"/>
        <xdr:cNvSpPr/>
      </xdr:nvSpPr>
      <xdr:spPr>
        <a:xfrm>
          <a:off x="7201047" y="2380310"/>
          <a:ext cx="390525" cy="259055"/>
        </a:xfrm>
        <a:prstGeom prst="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fld id="{23939766-4452-4138-A417-4C5A3B58A082}" type="TxLink">
            <a:rPr lang="en-US" sz="1000" b="1" i="0" u="none" strike="noStrike">
              <a:solidFill>
                <a:schemeClr val="accent4">
                  <a:lumMod val="75000"/>
                </a:schemeClr>
              </a:solidFill>
              <a:latin typeface="Verdana"/>
              <a:ea typeface="Verdana"/>
              <a:cs typeface="Verdana"/>
            </a:rPr>
            <a:pPr marL="0" indent="0" algn="ctr"/>
            <a:t>4</a:t>
          </a:fld>
          <a:endParaRPr lang="en-GB" sz="1000" b="1" i="0" u="none" strike="noStrike">
            <a:solidFill>
              <a:schemeClr val="accent4">
                <a:lumMod val="75000"/>
              </a:scheme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10</xdr:col>
      <xdr:colOff>492573</xdr:colOff>
      <xdr:row>17</xdr:row>
      <xdr:rowOff>76200</xdr:rowOff>
    </xdr:from>
    <xdr:to>
      <xdr:col>13</xdr:col>
      <xdr:colOff>0</xdr:colOff>
      <xdr:row>26</xdr:row>
      <xdr:rowOff>88978</xdr:rowOff>
    </xdr:to>
    <xdr:grpSp>
      <xdr:nvGrpSpPr>
        <xdr:cNvPr id="42" name="Group 41"/>
        <xdr:cNvGrpSpPr/>
      </xdr:nvGrpSpPr>
      <xdr:grpSpPr>
        <a:xfrm>
          <a:off x="6369498" y="2876550"/>
          <a:ext cx="1564827" cy="1470103"/>
          <a:chOff x="7131498" y="2952750"/>
          <a:chExt cx="1564827" cy="1470103"/>
        </a:xfrm>
      </xdr:grpSpPr>
      <xdr:pic>
        <xdr:nvPicPr>
          <xdr:cNvPr id="17" name="Picture 16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3911" y="2952750"/>
            <a:ext cx="720000" cy="720000"/>
          </a:xfrm>
          <a:prstGeom prst="rect">
            <a:avLst/>
          </a:prstGeom>
        </xdr:spPr>
      </xdr:pic>
      <xdr:sp macro="" textlink="">
        <xdr:nvSpPr>
          <xdr:cNvPr id="25" name="TextBox 24"/>
          <xdr:cNvSpPr txBox="1"/>
        </xdr:nvSpPr>
        <xdr:spPr>
          <a:xfrm>
            <a:off x="7253591" y="3694699"/>
            <a:ext cx="1320640" cy="3068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Total</a:t>
            </a:r>
            <a:r>
              <a:rPr lang="en-GB" sz="1100" i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Corners</a:t>
            </a:r>
            <a:endParaRPr lang="en-GB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Calculation!H31">
        <xdr:nvSpPr>
          <xdr:cNvPr id="31" name="Rectangle 30"/>
          <xdr:cNvSpPr/>
        </xdr:nvSpPr>
        <xdr:spPr>
          <a:xfrm>
            <a:off x="7131498" y="3843195"/>
            <a:ext cx="1564827" cy="5796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7441F21-0242-42A4-B0CF-BEB4825E9B5D}" type="TxLink">
              <a:rPr lang="en-US" sz="1500" b="1" i="0" u="none" strike="noStrike">
                <a:solidFill>
                  <a:schemeClr val="accent1">
                    <a:lumMod val="75000"/>
                  </a:schemeClr>
                </a:solidFill>
                <a:latin typeface="Verdana"/>
                <a:ea typeface="Verdana"/>
                <a:cs typeface="Verdana"/>
              </a:rPr>
              <a:pPr marL="0" indent="0" algn="ctr"/>
              <a:t>4 - 0</a:t>
            </a:fld>
            <a:endParaRPr lang="en-GB" sz="1500" b="1" i="0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endParaRPr>
          </a:p>
        </xdr:txBody>
      </xdr:sp>
    </xdr:grpSp>
    <xdr:clientData/>
  </xdr:twoCellAnchor>
  <xdr:twoCellAnchor>
    <xdr:from>
      <xdr:col>8</xdr:col>
      <xdr:colOff>429073</xdr:colOff>
      <xdr:row>17</xdr:row>
      <xdr:rowOff>102375</xdr:rowOff>
    </xdr:from>
    <xdr:to>
      <xdr:col>11</xdr:col>
      <xdr:colOff>210835</xdr:colOff>
      <xdr:row>26</xdr:row>
      <xdr:rowOff>98503</xdr:rowOff>
    </xdr:to>
    <xdr:grpSp>
      <xdr:nvGrpSpPr>
        <xdr:cNvPr id="41" name="Group 40"/>
        <xdr:cNvGrpSpPr/>
      </xdr:nvGrpSpPr>
      <xdr:grpSpPr>
        <a:xfrm>
          <a:off x="4934398" y="2902725"/>
          <a:ext cx="1839162" cy="1453453"/>
          <a:chOff x="5645598" y="2978925"/>
          <a:chExt cx="1839162" cy="1453453"/>
        </a:xfrm>
      </xdr:grpSpPr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05179" y="2978925"/>
            <a:ext cx="720000" cy="720000"/>
          </a:xfrm>
          <a:prstGeom prst="rect">
            <a:avLst/>
          </a:prstGeom>
        </xdr:spPr>
      </xdr:pic>
      <xdr:sp macro="" textlink="">
        <xdr:nvSpPr>
          <xdr:cNvPr id="24" name="TextBox 23"/>
          <xdr:cNvSpPr txBox="1"/>
        </xdr:nvSpPr>
        <xdr:spPr>
          <a:xfrm>
            <a:off x="5874874" y="3704224"/>
            <a:ext cx="1380610" cy="3068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Total</a:t>
            </a:r>
            <a:r>
              <a:rPr lang="en-GB" sz="1100" i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Fouls</a:t>
            </a:r>
            <a:endParaRPr lang="en-GB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Calculation!G31">
        <xdr:nvSpPr>
          <xdr:cNvPr id="30" name="Rectangle 29"/>
          <xdr:cNvSpPr/>
        </xdr:nvSpPr>
        <xdr:spPr>
          <a:xfrm>
            <a:off x="5645598" y="3852720"/>
            <a:ext cx="1839162" cy="5796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C793BB40-5B3F-41EA-BB9D-6088655DDAAB}" type="TxLink">
              <a:rPr lang="en-US" sz="1500" b="1" i="0" u="none" strike="noStrike">
                <a:solidFill>
                  <a:schemeClr val="accent1">
                    <a:lumMod val="75000"/>
                  </a:schemeClr>
                </a:solidFill>
                <a:latin typeface="Verdana"/>
                <a:ea typeface="Verdana"/>
                <a:cs typeface="Verdana"/>
              </a:rPr>
              <a:pPr marL="0" indent="0" algn="ctr"/>
              <a:t>14 - 20</a:t>
            </a:fld>
            <a:endParaRPr lang="en-GB" sz="1500" b="1" i="0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endParaRPr>
          </a:p>
        </xdr:txBody>
      </xdr:sp>
    </xdr:grpSp>
    <xdr:clientData/>
  </xdr:twoCellAnchor>
  <xdr:twoCellAnchor>
    <xdr:from>
      <xdr:col>6</xdr:col>
      <xdr:colOff>365573</xdr:colOff>
      <xdr:row>17</xdr:row>
      <xdr:rowOff>138075</xdr:rowOff>
    </xdr:from>
    <xdr:to>
      <xdr:col>9</xdr:col>
      <xdr:colOff>147335</xdr:colOff>
      <xdr:row>26</xdr:row>
      <xdr:rowOff>108028</xdr:rowOff>
    </xdr:to>
    <xdr:grpSp>
      <xdr:nvGrpSpPr>
        <xdr:cNvPr id="40" name="Group 39"/>
        <xdr:cNvGrpSpPr/>
      </xdr:nvGrpSpPr>
      <xdr:grpSpPr>
        <a:xfrm>
          <a:off x="3499298" y="2938425"/>
          <a:ext cx="1839162" cy="1427278"/>
          <a:chOff x="4159698" y="3014625"/>
          <a:chExt cx="1839162" cy="1427278"/>
        </a:xfrm>
      </xdr:grpSpPr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19279" y="3014625"/>
            <a:ext cx="720000" cy="720000"/>
          </a:xfrm>
          <a:prstGeom prst="rect">
            <a:avLst/>
          </a:prstGeom>
        </xdr:spPr>
      </xdr:pic>
      <xdr:sp macro="" textlink="">
        <xdr:nvSpPr>
          <xdr:cNvPr id="23" name="TextBox 22"/>
          <xdr:cNvSpPr txBox="1"/>
        </xdr:nvSpPr>
        <xdr:spPr>
          <a:xfrm>
            <a:off x="4388974" y="3704224"/>
            <a:ext cx="1380610" cy="3068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Shots on Target</a:t>
            </a:r>
          </a:p>
        </xdr:txBody>
      </xdr:sp>
      <xdr:sp macro="" textlink="Calculation!F31">
        <xdr:nvSpPr>
          <xdr:cNvPr id="29" name="Rectangle 28"/>
          <xdr:cNvSpPr/>
        </xdr:nvSpPr>
        <xdr:spPr>
          <a:xfrm>
            <a:off x="4159698" y="3862245"/>
            <a:ext cx="1839162" cy="5796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7AE60C6B-D3B1-498C-B16B-122951AEDA43}" type="TxLink">
              <a:rPr lang="en-US" sz="1500" b="1" i="0" u="none" strike="noStrike">
                <a:solidFill>
                  <a:schemeClr val="accent1">
                    <a:lumMod val="75000"/>
                  </a:schemeClr>
                </a:solidFill>
                <a:latin typeface="Verdana"/>
                <a:ea typeface="Verdana"/>
                <a:cs typeface="Verdana"/>
              </a:rPr>
              <a:pPr marL="0" indent="0" algn="ctr"/>
              <a:t>5 - 4</a:t>
            </a:fld>
            <a:endParaRPr lang="en-GB" sz="1500" b="1" i="0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endParaRPr>
          </a:p>
        </xdr:txBody>
      </xdr:sp>
    </xdr:grpSp>
    <xdr:clientData/>
  </xdr:twoCellAnchor>
  <xdr:twoCellAnchor>
    <xdr:from>
      <xdr:col>3</xdr:col>
      <xdr:colOff>911673</xdr:colOff>
      <xdr:row>18</xdr:row>
      <xdr:rowOff>2325</xdr:rowOff>
    </xdr:from>
    <xdr:to>
      <xdr:col>7</xdr:col>
      <xdr:colOff>83835</xdr:colOff>
      <xdr:row>26</xdr:row>
      <xdr:rowOff>98503</xdr:rowOff>
    </xdr:to>
    <xdr:grpSp>
      <xdr:nvGrpSpPr>
        <xdr:cNvPr id="39" name="Group 38"/>
        <xdr:cNvGrpSpPr/>
      </xdr:nvGrpSpPr>
      <xdr:grpSpPr>
        <a:xfrm>
          <a:off x="2378523" y="2964600"/>
          <a:ext cx="1524837" cy="1391578"/>
          <a:chOff x="3035748" y="3040800"/>
          <a:chExt cx="1629612" cy="1391578"/>
        </a:xfrm>
      </xdr:grpSpPr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90554" y="3040800"/>
            <a:ext cx="720000" cy="720000"/>
          </a:xfrm>
          <a:prstGeom prst="rect">
            <a:avLst/>
          </a:prstGeom>
        </xdr:spPr>
      </xdr:pic>
      <xdr:sp macro="" textlink="">
        <xdr:nvSpPr>
          <xdr:cNvPr id="22" name="TextBox 21"/>
          <xdr:cNvSpPr txBox="1"/>
        </xdr:nvSpPr>
        <xdr:spPr>
          <a:xfrm>
            <a:off x="3275392" y="3704224"/>
            <a:ext cx="1150325" cy="3068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100" i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Total Shots</a:t>
            </a:r>
          </a:p>
        </xdr:txBody>
      </xdr:sp>
      <xdr:sp macro="" textlink="Calculation!E31">
        <xdr:nvSpPr>
          <xdr:cNvPr id="28" name="Rectangle 27"/>
          <xdr:cNvSpPr/>
        </xdr:nvSpPr>
        <xdr:spPr>
          <a:xfrm>
            <a:off x="3035748" y="3852720"/>
            <a:ext cx="1629612" cy="5796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0DEF1BB9-2DEB-43B3-AB10-EAE0E21994DD}" type="TxLink">
              <a:rPr lang="en-US" sz="1500" b="1" i="0" u="none" strike="noStrike">
                <a:solidFill>
                  <a:schemeClr val="accent1">
                    <a:lumMod val="75000"/>
                  </a:schemeClr>
                </a:solidFill>
                <a:latin typeface="Verdana"/>
                <a:ea typeface="Verdana"/>
                <a:cs typeface="Verdana"/>
              </a:rPr>
              <a:pPr marL="0" indent="0" algn="ctr"/>
              <a:t>14 - 5</a:t>
            </a:fld>
            <a:endParaRPr lang="en-GB" sz="1500" b="1" i="0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endParaRPr>
          </a:p>
        </xdr:txBody>
      </xdr:sp>
    </xdr:grpSp>
    <xdr:clientData/>
  </xdr:twoCellAnchor>
  <xdr:twoCellAnchor editAs="oneCell">
    <xdr:from>
      <xdr:col>8</xdr:col>
      <xdr:colOff>345354</xdr:colOff>
      <xdr:row>10</xdr:row>
      <xdr:rowOff>85725</xdr:rowOff>
    </xdr:from>
    <xdr:to>
      <xdr:col>9</xdr:col>
      <xdr:colOff>269154</xdr:colOff>
      <xdr:row>14</xdr:row>
      <xdr:rowOff>47625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679" y="1743075"/>
          <a:ext cx="609600" cy="609600"/>
        </a:xfrm>
        <a:prstGeom prst="rect">
          <a:avLst/>
        </a:prstGeom>
      </xdr:spPr>
    </xdr:pic>
    <xdr:clientData/>
  </xdr:twoCellAnchor>
  <xdr:twoCellAnchor>
    <xdr:from>
      <xdr:col>7</xdr:col>
      <xdr:colOff>324415</xdr:colOff>
      <xdr:row>5</xdr:row>
      <xdr:rowOff>89662</xdr:rowOff>
    </xdr:from>
    <xdr:to>
      <xdr:col>10</xdr:col>
      <xdr:colOff>290093</xdr:colOff>
      <xdr:row>10</xdr:row>
      <xdr:rowOff>51562</xdr:rowOff>
    </xdr:to>
    <xdr:sp macro="" textlink="Calculation!D31">
      <xdr:nvSpPr>
        <xdr:cNvPr id="8" name="Rectangle 7"/>
        <xdr:cNvSpPr/>
      </xdr:nvSpPr>
      <xdr:spPr>
        <a:xfrm>
          <a:off x="4905940" y="899287"/>
          <a:ext cx="2023078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D4F423-E18B-4C00-886A-5E97331599EC}" type="TxLink">
            <a:rPr lang="en-US" sz="2800" b="1" i="0" u="none" strike="noStrike">
              <a:solidFill>
                <a:schemeClr val="accent1">
                  <a:lumMod val="75000"/>
                </a:schemeClr>
              </a:solidFill>
              <a:latin typeface="Verdana"/>
              <a:ea typeface="Verdana"/>
              <a:cs typeface="Verdana"/>
            </a:rPr>
            <a:pPr algn="ctr"/>
            <a:t>1 - 2</a:t>
          </a:fld>
          <a:endParaRPr lang="en-GB" sz="2800" b="1" i="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13</xdr:col>
      <xdr:colOff>76541</xdr:colOff>
      <xdr:row>3</xdr:row>
      <xdr:rowOff>66676</xdr:rowOff>
    </xdr:from>
    <xdr:to>
      <xdr:col>15</xdr:col>
      <xdr:colOff>811024</xdr:colOff>
      <xdr:row>26</xdr:row>
      <xdr:rowOff>9525</xdr:rowOff>
    </xdr:to>
    <xdr:sp macro="" textlink="">
      <xdr:nvSpPr>
        <xdr:cNvPr id="26" name="Rectangle 25"/>
        <xdr:cNvSpPr/>
      </xdr:nvSpPr>
      <xdr:spPr>
        <a:xfrm>
          <a:off x="8024624" y="542926"/>
          <a:ext cx="1888067" cy="3647016"/>
        </a:xfrm>
        <a:prstGeom prst="rect">
          <a:avLst/>
        </a:prstGeom>
        <a:solidFill>
          <a:schemeClr val="bg1">
            <a:lumMod val="85000"/>
            <a:alpha val="53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438150</xdr:colOff>
          <xdr:row>1</xdr:row>
          <xdr:rowOff>133350</xdr:rowOff>
        </xdr:from>
        <xdr:to>
          <xdr:col>17</xdr:col>
          <xdr:colOff>771525</xdr:colOff>
          <xdr:row>2</xdr:row>
          <xdr:rowOff>142875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10</xdr:col>
      <xdr:colOff>193146</xdr:colOff>
      <xdr:row>0</xdr:row>
      <xdr:rowOff>0</xdr:rowOff>
    </xdr:from>
    <xdr:to>
      <xdr:col>12</xdr:col>
      <xdr:colOff>421746</xdr:colOff>
      <xdr:row>1</xdr:row>
      <xdr:rowOff>114300</xdr:rowOff>
    </xdr:to>
    <xdr:sp macro="" textlink="Calculation!C1">
      <xdr:nvSpPr>
        <xdr:cNvPr id="2" name="Rectangle 1"/>
        <xdr:cNvSpPr/>
      </xdr:nvSpPr>
      <xdr:spPr>
        <a:xfrm>
          <a:off x="6077479" y="0"/>
          <a:ext cx="1604434" cy="273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1A0FC8A-644E-4E5F-9C6F-C7DEB7AF7535}" type="TxLink">
            <a:rPr lang="en-US" sz="1300" b="1" i="0" u="sng" strike="noStrike">
              <a:solidFill>
                <a:schemeClr val="bg1"/>
              </a:solidFill>
              <a:latin typeface="Verdana"/>
              <a:ea typeface="Verdana"/>
              <a:cs typeface="Verdana"/>
            </a:rPr>
            <a:pPr algn="ctr"/>
            <a:t>Week # 1</a:t>
          </a:fld>
          <a:endParaRPr lang="en-GB" sz="13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600075</xdr:colOff>
      <xdr:row>3</xdr:row>
      <xdr:rowOff>95250</xdr:rowOff>
    </xdr:from>
    <xdr:to>
      <xdr:col>7</xdr:col>
      <xdr:colOff>428625</xdr:colOff>
      <xdr:row>5</xdr:row>
      <xdr:rowOff>9525</xdr:rowOff>
    </xdr:to>
    <xdr:sp macro="" textlink="">
      <xdr:nvSpPr>
        <xdr:cNvPr id="3" name="Rectangle 2"/>
        <xdr:cNvSpPr/>
      </xdr:nvSpPr>
      <xdr:spPr>
        <a:xfrm>
          <a:off x="3810000" y="581025"/>
          <a:ext cx="12001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chemeClr val="accent5">
                  <a:lumMod val="75000"/>
                </a:schemeClr>
              </a:solidFill>
            </a:rPr>
            <a:t>HOME</a:t>
          </a:r>
          <a:r>
            <a:rPr lang="en-US" sz="1000" b="0" baseline="0">
              <a:solidFill>
                <a:schemeClr val="accent5">
                  <a:lumMod val="75000"/>
                </a:schemeClr>
              </a:solidFill>
            </a:rPr>
            <a:t> TEAM</a:t>
          </a:r>
          <a:endParaRPr lang="en-US" sz="1000" b="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10</xdr:col>
      <xdr:colOff>119356</xdr:colOff>
      <xdr:row>3</xdr:row>
      <xdr:rowOff>95250</xdr:rowOff>
    </xdr:from>
    <xdr:to>
      <xdr:col>12</xdr:col>
      <xdr:colOff>80963</xdr:colOff>
      <xdr:row>5</xdr:row>
      <xdr:rowOff>9525</xdr:rowOff>
    </xdr:to>
    <xdr:sp macro="" textlink="">
      <xdr:nvSpPr>
        <xdr:cNvPr id="9" name="Rectangle 8"/>
        <xdr:cNvSpPr/>
      </xdr:nvSpPr>
      <xdr:spPr>
        <a:xfrm>
          <a:off x="6758281" y="581025"/>
          <a:ext cx="1333207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>
              <a:solidFill>
                <a:schemeClr val="accent5">
                  <a:lumMod val="75000"/>
                </a:schemeClr>
              </a:solidFill>
            </a:rPr>
            <a:t>AWAY </a:t>
          </a:r>
          <a:r>
            <a:rPr lang="en-US" sz="1000" b="0" baseline="0">
              <a:solidFill>
                <a:schemeClr val="accent5">
                  <a:lumMod val="75000"/>
                </a:schemeClr>
              </a:solidFill>
            </a:rPr>
            <a:t>TEAM</a:t>
          </a:r>
          <a:endParaRPr lang="en-US" sz="1000" b="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8</xdr:col>
      <xdr:colOff>22604</xdr:colOff>
      <xdr:row>4</xdr:row>
      <xdr:rowOff>46624</xdr:rowOff>
    </xdr:from>
    <xdr:to>
      <xdr:col>9</xdr:col>
      <xdr:colOff>591904</xdr:colOff>
      <xdr:row>5</xdr:row>
      <xdr:rowOff>191502</xdr:rowOff>
    </xdr:to>
    <xdr:sp macro="" textlink="">
      <xdr:nvSpPr>
        <xdr:cNvPr id="7" name="TextBox 6"/>
        <xdr:cNvSpPr txBox="1"/>
      </xdr:nvSpPr>
      <xdr:spPr>
        <a:xfrm>
          <a:off x="5289929" y="694324"/>
          <a:ext cx="1255100" cy="306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Full Time</a:t>
          </a:r>
        </a:p>
      </xdr:txBody>
    </xdr:sp>
    <xdr:clientData/>
  </xdr:twoCellAnchor>
  <xdr:twoCellAnchor>
    <xdr:from>
      <xdr:col>5</xdr:col>
      <xdr:colOff>504825</xdr:colOff>
      <xdr:row>10</xdr:row>
      <xdr:rowOff>38100</xdr:rowOff>
    </xdr:from>
    <xdr:to>
      <xdr:col>7</xdr:col>
      <xdr:colOff>523875</xdr:colOff>
      <xdr:row>11</xdr:row>
      <xdr:rowOff>114300</xdr:rowOff>
    </xdr:to>
    <xdr:sp macro="" textlink="Calculation!B31">
      <xdr:nvSpPr>
        <xdr:cNvPr id="14" name="Rectangle 13"/>
        <xdr:cNvSpPr/>
      </xdr:nvSpPr>
      <xdr:spPr>
        <a:xfrm>
          <a:off x="3714750" y="1695450"/>
          <a:ext cx="13906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46F5580-288A-43FA-91E9-84A0FEC8DB18}" type="TxLink">
            <a:rPr lang="en-US" sz="1100" b="1" i="0" u="none" strike="noStrike">
              <a:solidFill>
                <a:schemeClr val="bg1">
                  <a:lumMod val="50000"/>
                </a:schemeClr>
              </a:solidFill>
              <a:latin typeface="Verdana"/>
              <a:ea typeface="Verdana"/>
              <a:cs typeface="Verdana"/>
            </a:rPr>
            <a:pPr algn="ctr"/>
            <a:t>Man United</a:t>
          </a:fld>
          <a:endParaRPr lang="en-US" sz="1100" b="1" i="0" u="none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119356</xdr:colOff>
      <xdr:row>10</xdr:row>
      <xdr:rowOff>38100</xdr:rowOff>
    </xdr:from>
    <xdr:to>
      <xdr:col>12</xdr:col>
      <xdr:colOff>80963</xdr:colOff>
      <xdr:row>11</xdr:row>
      <xdr:rowOff>114300</xdr:rowOff>
    </xdr:to>
    <xdr:sp macro="" textlink="Calculation!C31">
      <xdr:nvSpPr>
        <xdr:cNvPr id="15" name="Rectangle 14"/>
        <xdr:cNvSpPr/>
      </xdr:nvSpPr>
      <xdr:spPr>
        <a:xfrm>
          <a:off x="6758281" y="1695450"/>
          <a:ext cx="1333207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B083C50D-8ECB-46A6-BD8B-48F30C789790}" type="TxLink">
            <a:rPr lang="en-US" sz="1100" b="1" i="0" u="none" strike="noStrike">
              <a:solidFill>
                <a:schemeClr val="bg1">
                  <a:lumMod val="50000"/>
                </a:schemeClr>
              </a:solidFill>
              <a:latin typeface="Verdana"/>
              <a:ea typeface="Verdana"/>
              <a:cs typeface="Verdana"/>
            </a:rPr>
            <a:pPr marL="0" indent="0" algn="ctr"/>
            <a:t>Swansea</a:t>
          </a:fld>
          <a:endParaRPr lang="en-US" sz="1100" b="1" i="0" u="none" strike="noStrike">
            <a:solidFill>
              <a:schemeClr val="bg1">
                <a:lumMod val="50000"/>
              </a:schemeClr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5</xdr:col>
      <xdr:colOff>514350</xdr:colOff>
      <xdr:row>15</xdr:row>
      <xdr:rowOff>152400</xdr:rowOff>
    </xdr:from>
    <xdr:to>
      <xdr:col>12</xdr:col>
      <xdr:colOff>9525</xdr:colOff>
      <xdr:row>17</xdr:row>
      <xdr:rowOff>57150</xdr:rowOff>
    </xdr:to>
    <xdr:sp macro="" textlink="">
      <xdr:nvSpPr>
        <xdr:cNvPr id="43" name="TextBox 42"/>
        <xdr:cNvSpPr txBox="1"/>
      </xdr:nvSpPr>
      <xdr:spPr>
        <a:xfrm>
          <a:off x="3724275" y="2619375"/>
          <a:ext cx="4295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 u="sng"/>
            <a:t>MATCH</a:t>
          </a:r>
          <a:r>
            <a:rPr lang="en-GB" sz="1100" b="1" u="sng" baseline="0"/>
            <a:t> STATISTICS</a:t>
          </a:r>
          <a:endParaRPr lang="en-GB" sz="1100" b="1" u="sng"/>
        </a:p>
      </xdr:txBody>
    </xdr:sp>
    <xdr:clientData/>
  </xdr:twoCellAnchor>
  <xdr:twoCellAnchor>
    <xdr:from>
      <xdr:col>5</xdr:col>
      <xdr:colOff>85725</xdr:colOff>
      <xdr:row>15</xdr:row>
      <xdr:rowOff>155674</xdr:rowOff>
    </xdr:from>
    <xdr:to>
      <xdr:col>13</xdr:col>
      <xdr:colOff>0</xdr:colOff>
      <xdr:row>25</xdr:row>
      <xdr:rowOff>158650</xdr:rowOff>
    </xdr:to>
    <xdr:sp macro="" textlink="">
      <xdr:nvSpPr>
        <xdr:cNvPr id="44" name="Rectangle 43"/>
        <xdr:cNvSpPr/>
      </xdr:nvSpPr>
      <xdr:spPr>
        <a:xfrm>
          <a:off x="3295650" y="2622649"/>
          <a:ext cx="5400675" cy="1622226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600075</xdr:colOff>
      <xdr:row>12</xdr:row>
      <xdr:rowOff>0</xdr:rowOff>
    </xdr:from>
    <xdr:to>
      <xdr:col>7</xdr:col>
      <xdr:colOff>428625</xdr:colOff>
      <xdr:row>13</xdr:row>
      <xdr:rowOff>76200</xdr:rowOff>
    </xdr:to>
    <xdr:sp macro="" textlink="">
      <xdr:nvSpPr>
        <xdr:cNvPr id="46" name="Rectangle 45"/>
        <xdr:cNvSpPr/>
      </xdr:nvSpPr>
      <xdr:spPr>
        <a:xfrm>
          <a:off x="3810000" y="1981200"/>
          <a:ext cx="12001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 i="1">
              <a:solidFill>
                <a:schemeClr val="accent5">
                  <a:lumMod val="75000"/>
                </a:schemeClr>
              </a:solidFill>
            </a:rPr>
            <a:t>Cards</a:t>
          </a:r>
        </a:p>
      </xdr:txBody>
    </xdr:sp>
    <xdr:clientData/>
  </xdr:twoCellAnchor>
  <xdr:twoCellAnchor>
    <xdr:from>
      <xdr:col>10</xdr:col>
      <xdr:colOff>185884</xdr:colOff>
      <xdr:row>12</xdr:row>
      <xdr:rowOff>0</xdr:rowOff>
    </xdr:from>
    <xdr:to>
      <xdr:col>12</xdr:col>
      <xdr:colOff>14434</xdr:colOff>
      <xdr:row>13</xdr:row>
      <xdr:rowOff>76200</xdr:rowOff>
    </xdr:to>
    <xdr:sp macro="" textlink="">
      <xdr:nvSpPr>
        <xdr:cNvPr id="48" name="Rectangle 47"/>
        <xdr:cNvSpPr/>
      </xdr:nvSpPr>
      <xdr:spPr>
        <a:xfrm>
          <a:off x="6824809" y="1981200"/>
          <a:ext cx="120015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0" i="1">
              <a:solidFill>
                <a:schemeClr val="accent5">
                  <a:lumMod val="75000"/>
                </a:schemeClr>
              </a:solidFill>
            </a:rPr>
            <a:t>Cards</a:t>
          </a:r>
        </a:p>
      </xdr:txBody>
    </xdr:sp>
    <xdr:clientData/>
  </xdr:twoCellAnchor>
  <xdr:twoCellAnchor>
    <xdr:from>
      <xdr:col>14</xdr:col>
      <xdr:colOff>85199</xdr:colOff>
      <xdr:row>7</xdr:row>
      <xdr:rowOff>28815</xdr:rowOff>
    </xdr:from>
    <xdr:to>
      <xdr:col>15</xdr:col>
      <xdr:colOff>609073</xdr:colOff>
      <xdr:row>25</xdr:row>
      <xdr:rowOff>95249</xdr:rowOff>
    </xdr:to>
    <xdr:grpSp>
      <xdr:nvGrpSpPr>
        <xdr:cNvPr id="34" name="Group 33"/>
        <xdr:cNvGrpSpPr/>
      </xdr:nvGrpSpPr>
      <xdr:grpSpPr>
        <a:xfrm>
          <a:off x="8210024" y="1209915"/>
          <a:ext cx="1485899" cy="2981084"/>
          <a:chOff x="8270879" y="1192982"/>
          <a:chExt cx="1486958" cy="2923934"/>
        </a:xfrm>
      </xdr:grpSpPr>
      <xdr:graphicFrame macro="">
        <xdr:nvGraphicFramePr>
          <xdr:cNvPr id="47" name="Chart 46"/>
          <xdr:cNvGraphicFramePr>
            <a:graphicFrameLocks/>
          </xdr:cNvGraphicFramePr>
        </xdr:nvGraphicFramePr>
        <xdr:xfrm>
          <a:off x="8270879" y="1192982"/>
          <a:ext cx="495299" cy="29144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49" name="Chart 48"/>
          <xdr:cNvGraphicFramePr>
            <a:graphicFrameLocks/>
          </xdr:cNvGraphicFramePr>
        </xdr:nvGraphicFramePr>
        <xdr:xfrm>
          <a:off x="9262538" y="1211792"/>
          <a:ext cx="495299" cy="2905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14</xdr:col>
      <xdr:colOff>201995</xdr:colOff>
      <xdr:row>3</xdr:row>
      <xdr:rowOff>132349</xdr:rowOff>
    </xdr:from>
    <xdr:to>
      <xdr:col>15</xdr:col>
      <xdr:colOff>495070</xdr:colOff>
      <xdr:row>5</xdr:row>
      <xdr:rowOff>115302</xdr:rowOff>
    </xdr:to>
    <xdr:sp macro="" textlink="">
      <xdr:nvSpPr>
        <xdr:cNvPr id="50" name="TextBox 49"/>
        <xdr:cNvSpPr txBox="1"/>
      </xdr:nvSpPr>
      <xdr:spPr>
        <a:xfrm>
          <a:off x="8340578" y="608599"/>
          <a:ext cx="1256159" cy="300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b="1" i="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Win</a:t>
          </a:r>
          <a:r>
            <a:rPr lang="en-GB" sz="1000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</a:t>
          </a:r>
          <a:r>
            <a:rPr lang="en-GB" sz="1000" b="1" i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Loss</a:t>
          </a:r>
        </a:p>
      </xdr:txBody>
    </xdr:sp>
    <xdr:clientData/>
  </xdr:twoCellAnchor>
  <xdr:twoCellAnchor>
    <xdr:from>
      <xdr:col>17</xdr:col>
      <xdr:colOff>0</xdr:colOff>
      <xdr:row>2</xdr:row>
      <xdr:rowOff>27574</xdr:rowOff>
    </xdr:from>
    <xdr:to>
      <xdr:col>17</xdr:col>
      <xdr:colOff>0</xdr:colOff>
      <xdr:row>4</xdr:row>
      <xdr:rowOff>10527</xdr:rowOff>
    </xdr:to>
    <xdr:sp macro="" textlink="">
      <xdr:nvSpPr>
        <xdr:cNvPr id="51" name="TextBox 50"/>
        <xdr:cNvSpPr txBox="1"/>
      </xdr:nvSpPr>
      <xdr:spPr>
        <a:xfrm>
          <a:off x="10810875" y="351424"/>
          <a:ext cx="0" cy="306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 i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Win/Loss</a:t>
          </a:r>
        </a:p>
      </xdr:txBody>
    </xdr:sp>
    <xdr:clientData/>
  </xdr:twoCellAnchor>
  <xdr:twoCellAnchor editAs="absolute">
    <xdr:from>
      <xdr:col>1</xdr:col>
      <xdr:colOff>339725</xdr:colOff>
      <xdr:row>0</xdr:row>
      <xdr:rowOff>138113</xdr:rowOff>
    </xdr:from>
    <xdr:to>
      <xdr:col>5</xdr:col>
      <xdr:colOff>269875</xdr:colOff>
      <xdr:row>2</xdr:row>
      <xdr:rowOff>90488</xdr:rowOff>
    </xdr:to>
    <xdr:sp macro="" textlink="">
      <xdr:nvSpPr>
        <xdr:cNvPr id="54" name="Rectangle 53"/>
        <xdr:cNvSpPr/>
      </xdr:nvSpPr>
      <xdr:spPr>
        <a:xfrm>
          <a:off x="406400" y="138113"/>
          <a:ext cx="23114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1" i="0" u="none" strike="noStrike">
              <a:solidFill>
                <a:schemeClr val="accent2">
                  <a:lumMod val="60000"/>
                  <a:lumOff val="40000"/>
                </a:schemeClr>
              </a:solidFill>
              <a:latin typeface="Rockwell" panose="02060603020205020403" pitchFamily="18" charset="0"/>
              <a:ea typeface="Arial Unicode MS" panose="020B0604020202020204" pitchFamily="34" charset="-128"/>
              <a:cs typeface="Arial Unicode MS" panose="020B0604020202020204" pitchFamily="34" charset="-128"/>
            </a:rPr>
            <a:t>EPL Dashboard</a:t>
          </a:r>
          <a:r>
            <a:rPr lang="en-US" sz="1300" b="1" i="0" u="none" strike="noStrike" baseline="0">
              <a:solidFill>
                <a:schemeClr val="accent2">
                  <a:lumMod val="60000"/>
                  <a:lumOff val="40000"/>
                </a:schemeClr>
              </a:solidFill>
              <a:latin typeface="Rockwell" panose="02060603020205020403" pitchFamily="18" charset="0"/>
              <a:ea typeface="Arial Unicode MS" panose="020B0604020202020204" pitchFamily="34" charset="-128"/>
              <a:cs typeface="Arial Unicode MS" panose="020B0604020202020204" pitchFamily="34" charset="-128"/>
            </a:rPr>
            <a:t> - 2014-15</a:t>
          </a:r>
          <a:endParaRPr lang="en-US" sz="1300" b="1" i="0" u="none" strike="noStrike">
            <a:solidFill>
              <a:schemeClr val="accent2">
                <a:lumMod val="60000"/>
                <a:lumOff val="40000"/>
              </a:schemeClr>
            </a:solidFill>
            <a:latin typeface="Rockwell" panose="02060603020205020403" pitchFamily="18" charset="0"/>
            <a:ea typeface="Arial Unicode MS" panose="020B0604020202020204" pitchFamily="34" charset="-128"/>
            <a:cs typeface="Arial Unicode MS" panose="020B0604020202020204" pitchFamily="34" charset="-128"/>
          </a:endParaRPr>
        </a:p>
      </xdr:txBody>
    </xdr:sp>
    <xdr:clientData/>
  </xdr:twoCellAnchor>
  <xdr:twoCellAnchor editAs="oneCell">
    <xdr:from>
      <xdr:col>0</xdr:col>
      <xdr:colOff>6791</xdr:colOff>
      <xdr:row>0</xdr:row>
      <xdr:rowOff>62564</xdr:rowOff>
    </xdr:from>
    <xdr:to>
      <xdr:col>1</xdr:col>
      <xdr:colOff>447234</xdr:colOff>
      <xdr:row>3</xdr:row>
      <xdr:rowOff>4112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0" b="6667"/>
        <a:stretch/>
      </xdr:blipFill>
      <xdr:spPr>
        <a:xfrm>
          <a:off x="6791" y="62564"/>
          <a:ext cx="500768" cy="427323"/>
        </a:xfrm>
        <a:prstGeom prst="rect">
          <a:avLst/>
        </a:prstGeom>
      </xdr:spPr>
    </xdr:pic>
    <xdr:clientData/>
  </xdr:twoCellAnchor>
  <xdr:twoCellAnchor>
    <xdr:from>
      <xdr:col>15</xdr:col>
      <xdr:colOff>171158</xdr:colOff>
      <xdr:row>0</xdr:row>
      <xdr:rowOff>4484</xdr:rowOff>
    </xdr:from>
    <xdr:to>
      <xdr:col>17</xdr:col>
      <xdr:colOff>874058</xdr:colOff>
      <xdr:row>1</xdr:row>
      <xdr:rowOff>118784</xdr:rowOff>
    </xdr:to>
    <xdr:grpSp>
      <xdr:nvGrpSpPr>
        <xdr:cNvPr id="32" name="Group 31"/>
        <xdr:cNvGrpSpPr/>
      </xdr:nvGrpSpPr>
      <xdr:grpSpPr>
        <a:xfrm>
          <a:off x="9258008" y="4484"/>
          <a:ext cx="1579200" cy="276225"/>
          <a:chOff x="9238025" y="4344"/>
          <a:chExt cx="2056380" cy="276225"/>
        </a:xfrm>
      </xdr:grpSpPr>
      <xdr:pic>
        <xdr:nvPicPr>
          <xdr:cNvPr id="21" name="Picture 20"/>
          <xdr:cNvPicPr>
            <a:picLocks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38025" y="14115"/>
            <a:ext cx="328612" cy="256686"/>
          </a:xfrm>
          <a:prstGeom prst="rect">
            <a:avLst/>
          </a:prstGeom>
        </xdr:spPr>
      </xdr:pic>
      <xdr:sp macro="[0]!ShowHelp" textlink="">
        <xdr:nvSpPr>
          <xdr:cNvPr id="55" name="Rectangle 54"/>
          <xdr:cNvSpPr/>
        </xdr:nvSpPr>
        <xdr:spPr>
          <a:xfrm>
            <a:off x="9570107" y="4344"/>
            <a:ext cx="1724298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800" b="1" i="0" u="none" strike="noStrike">
                <a:solidFill>
                  <a:schemeClr val="bg1"/>
                </a:solidFill>
                <a:latin typeface="Verdana"/>
                <a:ea typeface="Verdana"/>
                <a:cs typeface="Verdana"/>
              </a:rPr>
              <a:t>Click here</a:t>
            </a:r>
            <a:r>
              <a:rPr lang="en-US" sz="800" b="1" i="0" u="none" strike="noStrike" baseline="0">
                <a:solidFill>
                  <a:schemeClr val="bg1"/>
                </a:solidFill>
                <a:latin typeface="Verdana"/>
                <a:ea typeface="Verdana"/>
                <a:cs typeface="Verdana"/>
              </a:rPr>
              <a:t> for HELP</a:t>
            </a:r>
            <a:endParaRPr lang="en-US" sz="800" b="1" i="0" u="none" strike="noStrike">
              <a:solidFill>
                <a:schemeClr val="bg1"/>
              </a:solidFill>
              <a:latin typeface="Verdana"/>
              <a:ea typeface="Verdana"/>
              <a:cs typeface="Verdana"/>
            </a:endParaRPr>
          </a:p>
        </xdr:txBody>
      </xdr:sp>
    </xdr:grpSp>
    <xdr:clientData/>
  </xdr:twoCellAnchor>
  <xdr:twoCellAnchor>
    <xdr:from>
      <xdr:col>2</xdr:col>
      <xdr:colOff>800100</xdr:colOff>
      <xdr:row>4</xdr:row>
      <xdr:rowOff>104775</xdr:rowOff>
    </xdr:from>
    <xdr:to>
      <xdr:col>6</xdr:col>
      <xdr:colOff>85724</xdr:colOff>
      <xdr:row>6</xdr:row>
      <xdr:rowOff>142875</xdr:rowOff>
    </xdr:to>
    <xdr:sp macro="" textlink="">
      <xdr:nvSpPr>
        <xdr:cNvPr id="56" name="HelpScrollbar" hidden="1"/>
        <xdr:cNvSpPr/>
      </xdr:nvSpPr>
      <xdr:spPr>
        <a:xfrm>
          <a:off x="1752600" y="752475"/>
          <a:ext cx="1581149" cy="400050"/>
        </a:xfrm>
        <a:prstGeom prst="wedgeRoundRectCallout">
          <a:avLst>
            <a:gd name="adj1" fmla="val 52778"/>
            <a:gd name="adj2" fmla="val -116071"/>
            <a:gd name="adj3" fmla="val 16667"/>
          </a:avLst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Use Slider to change</a:t>
          </a:r>
          <a:r>
            <a:rPr lang="en-GB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week #</a:t>
          </a:r>
          <a:endParaRPr lang="en-GB" u="sng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419100</xdr:colOff>
      <xdr:row>15</xdr:row>
      <xdr:rowOff>95250</xdr:rowOff>
    </xdr:from>
    <xdr:to>
      <xdr:col>3</xdr:col>
      <xdr:colOff>714375</xdr:colOff>
      <xdr:row>18</xdr:row>
      <xdr:rowOff>123825</xdr:rowOff>
    </xdr:to>
    <xdr:sp macro="" textlink="">
      <xdr:nvSpPr>
        <xdr:cNvPr id="33" name="HelpDoubleClick" hidden="1"/>
        <xdr:cNvSpPr/>
      </xdr:nvSpPr>
      <xdr:spPr>
        <a:xfrm>
          <a:off x="619125" y="2562225"/>
          <a:ext cx="2219325" cy="514350"/>
        </a:xfrm>
        <a:prstGeom prst="wedgeRoundRectCallout">
          <a:avLst>
            <a:gd name="adj1" fmla="val -42292"/>
            <a:gd name="adj2" fmla="val -157500"/>
            <a:gd name="adj3" fmla="val 16667"/>
          </a:avLst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Double Click on the row to get match stats</a:t>
          </a:r>
        </a:p>
      </xdr:txBody>
    </xdr:sp>
    <xdr:clientData/>
  </xdr:twoCellAnchor>
  <xdr:twoCellAnchor>
    <xdr:from>
      <xdr:col>13</xdr:col>
      <xdr:colOff>35212</xdr:colOff>
      <xdr:row>5</xdr:row>
      <xdr:rowOff>27574</xdr:rowOff>
    </xdr:from>
    <xdr:to>
      <xdr:col>16</xdr:col>
      <xdr:colOff>37436</xdr:colOff>
      <xdr:row>6</xdr:row>
      <xdr:rowOff>153402</xdr:rowOff>
    </xdr:to>
    <xdr:grpSp>
      <xdr:nvGrpSpPr>
        <xdr:cNvPr id="35" name="Group 34"/>
        <xdr:cNvGrpSpPr/>
      </xdr:nvGrpSpPr>
      <xdr:grpSpPr>
        <a:xfrm>
          <a:off x="7969537" y="837199"/>
          <a:ext cx="1964374" cy="325853"/>
          <a:chOff x="7983295" y="821324"/>
          <a:chExt cx="1970724" cy="326911"/>
        </a:xfrm>
      </xdr:grpSpPr>
      <xdr:sp macro="" textlink="Calculation!B31">
        <xdr:nvSpPr>
          <xdr:cNvPr id="52" name="TextBox 51"/>
          <xdr:cNvSpPr txBox="1"/>
        </xdr:nvSpPr>
        <xdr:spPr>
          <a:xfrm>
            <a:off x="7983295" y="840374"/>
            <a:ext cx="1038333" cy="3078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E42AD65-35B4-4DCE-A15C-2D85BAC64EFC}" type="TxLink">
              <a:rPr lang="en-US" sz="900" b="0" i="0" u="sng" strike="noStrike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pPr algn="ctr"/>
              <a:t>Man United</a:t>
            </a:fld>
            <a:endParaRPr lang="en-GB" sz="900" i="0" u="sng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Calculation!C31">
        <xdr:nvSpPr>
          <xdr:cNvPr id="59" name="TextBox 58"/>
          <xdr:cNvSpPr txBox="1"/>
        </xdr:nvSpPr>
        <xdr:spPr>
          <a:xfrm>
            <a:off x="8935795" y="821324"/>
            <a:ext cx="1018224" cy="3078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5B0E2E-2C85-4D3F-81A7-D71F8FA22D5D}" type="TxLink">
              <a:rPr lang="en-US" sz="1000" b="0" i="0" u="sng" strike="noStrike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pPr algn="ctr"/>
              <a:t>Swansea</a:t>
            </a:fld>
            <a:endParaRPr lang="en-GB" sz="900" i="0" u="sng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Data" displayName="Data" ref="A1:W381" totalsRowShown="0" headerRowDxfId="28" headerRowBorderDxfId="27" tableBorderDxfId="26" totalsRowBorderDxfId="25">
  <tableColumns count="23">
    <tableColumn id="1" name="Match Date" dataDxfId="24"/>
    <tableColumn id="2" name="Week" dataDxfId="23"/>
    <tableColumn id="3" name="Home Team" dataDxfId="22"/>
    <tableColumn id="4" name="Away Team" dataDxfId="21"/>
    <tableColumn id="5" name="Full Time Home Team Goals" dataDxfId="20"/>
    <tableColumn id="6" name="Full Time Away Team Goals" dataDxfId="19"/>
    <tableColumn id="7" name="Full Time Result (H=Home Win, D=Draw, A=Away Win)" dataDxfId="18"/>
    <tableColumn id="8" name="Half Time Home Team Goals" dataDxfId="17"/>
    <tableColumn id="9" name="Half Time Away Team Goals" dataDxfId="16"/>
    <tableColumn id="10" name="Half Time Result (H=Home Win, D=Draw, A=Away Win)" dataDxfId="15"/>
    <tableColumn id="11" name="Referee" dataDxfId="14"/>
    <tableColumn id="12" name="Home Team Shots" dataDxfId="13"/>
    <tableColumn id="13" name="Away Team Shots" dataDxfId="12"/>
    <tableColumn id="14" name="Home Team Shots on Target" dataDxfId="11"/>
    <tableColumn id="15" name="Away Team Shots on Target" dataDxfId="10"/>
    <tableColumn id="16" name="Home Team Fouls Committed" dataDxfId="9"/>
    <tableColumn id="17" name="Away Team Fouls Committed" dataDxfId="8"/>
    <tableColumn id="18" name="Home Team Corners" dataDxfId="7"/>
    <tableColumn id="19" name="Away Team Corners" dataDxfId="6"/>
    <tableColumn id="20" name="Home Team Yellow Cards" dataDxfId="5"/>
    <tableColumn id="21" name="Away Team Yellow Cards" dataDxfId="4"/>
    <tableColumn id="22" name="Home Team Red Cards" dataDxfId="3"/>
    <tableColumn id="23" name="Away Team Red Card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81"/>
  <sheetViews>
    <sheetView workbookViewId="0">
      <selection activeCell="G1" sqref="G1"/>
    </sheetView>
  </sheetViews>
  <sheetFormatPr defaultRowHeight="12.75" x14ac:dyDescent="0.2"/>
  <cols>
    <col min="1" max="1" width="25.5" customWidth="1"/>
    <col min="2" max="2" width="7.75" customWidth="1"/>
    <col min="3" max="3" width="13.625" customWidth="1"/>
    <col min="4" max="4" width="13.25" customWidth="1"/>
    <col min="5" max="5" width="27.75" customWidth="1"/>
    <col min="6" max="6" width="27.375" customWidth="1"/>
    <col min="7" max="7" width="52.25" customWidth="1"/>
    <col min="8" max="8" width="28.125" customWidth="1"/>
    <col min="9" max="9" width="27.75" customWidth="1"/>
    <col min="10" max="10" width="52.625" customWidth="1"/>
    <col min="11" max="11" width="9.75" customWidth="1"/>
    <col min="12" max="12" width="19.25" customWidth="1"/>
    <col min="13" max="13" width="18.875" customWidth="1"/>
    <col min="14" max="14" width="28.375" customWidth="1"/>
    <col min="15" max="15" width="28" customWidth="1"/>
    <col min="16" max="16" width="29.625" customWidth="1"/>
    <col min="17" max="17" width="29.25" customWidth="1"/>
    <col min="18" max="18" width="21.25" customWidth="1"/>
    <col min="19" max="19" width="20.875" customWidth="1"/>
    <col min="20" max="20" width="25.875" customWidth="1"/>
    <col min="21" max="21" width="25.5" customWidth="1"/>
    <col min="22" max="22" width="23.25" customWidth="1"/>
    <col min="23" max="23" width="22.875" customWidth="1"/>
  </cols>
  <sheetData>
    <row r="1" spans="1:23" x14ac:dyDescent="0.2">
      <c r="A1" s="5" t="s">
        <v>66</v>
      </c>
      <c r="B1" s="6" t="s">
        <v>65</v>
      </c>
      <c r="C1" s="6" t="s">
        <v>45</v>
      </c>
      <c r="D1" s="6" t="s">
        <v>46</v>
      </c>
      <c r="E1" s="6" t="s">
        <v>47</v>
      </c>
      <c r="F1" s="6" t="s">
        <v>48</v>
      </c>
      <c r="G1" s="6" t="s">
        <v>63</v>
      </c>
      <c r="H1" s="6" t="s">
        <v>49</v>
      </c>
      <c r="I1" s="6" t="s">
        <v>50</v>
      </c>
      <c r="J1" s="6" t="s">
        <v>64</v>
      </c>
      <c r="K1" s="6" t="s">
        <v>0</v>
      </c>
      <c r="L1" s="6" t="s">
        <v>51</v>
      </c>
      <c r="M1" s="6" t="s">
        <v>52</v>
      </c>
      <c r="N1" s="6" t="s">
        <v>53</v>
      </c>
      <c r="O1" s="6" t="s">
        <v>54</v>
      </c>
      <c r="P1" s="6" t="s">
        <v>57</v>
      </c>
      <c r="Q1" s="6" t="s">
        <v>58</v>
      </c>
      <c r="R1" s="6" t="s">
        <v>55</v>
      </c>
      <c r="S1" s="6" t="s">
        <v>56</v>
      </c>
      <c r="T1" s="6" t="s">
        <v>59</v>
      </c>
      <c r="U1" s="6" t="s">
        <v>60</v>
      </c>
      <c r="V1" s="6" t="s">
        <v>61</v>
      </c>
      <c r="W1" s="7" t="s">
        <v>62</v>
      </c>
    </row>
    <row r="2" spans="1:23" x14ac:dyDescent="0.2">
      <c r="A2" s="3">
        <v>41867</v>
      </c>
      <c r="B2" s="2">
        <v>1</v>
      </c>
      <c r="C2" s="1" t="s">
        <v>1</v>
      </c>
      <c r="D2" s="1" t="s">
        <v>2</v>
      </c>
      <c r="E2" s="1">
        <v>2</v>
      </c>
      <c r="F2" s="1">
        <v>1</v>
      </c>
      <c r="G2" s="1" t="s">
        <v>3</v>
      </c>
      <c r="H2" s="1">
        <v>1</v>
      </c>
      <c r="I2" s="1">
        <v>1</v>
      </c>
      <c r="J2" s="1" t="s">
        <v>4</v>
      </c>
      <c r="K2" s="1" t="s">
        <v>5</v>
      </c>
      <c r="L2" s="1">
        <v>14</v>
      </c>
      <c r="M2" s="1">
        <v>4</v>
      </c>
      <c r="N2" s="1">
        <v>6</v>
      </c>
      <c r="O2" s="1">
        <v>2</v>
      </c>
      <c r="P2" s="1">
        <v>13</v>
      </c>
      <c r="Q2" s="1">
        <v>19</v>
      </c>
      <c r="R2" s="1">
        <v>9</v>
      </c>
      <c r="S2" s="1">
        <v>3</v>
      </c>
      <c r="T2" s="1">
        <v>2</v>
      </c>
      <c r="U2" s="1">
        <v>2</v>
      </c>
      <c r="V2" s="1">
        <v>0</v>
      </c>
      <c r="W2" s="4">
        <v>1</v>
      </c>
    </row>
    <row r="3" spans="1:23" x14ac:dyDescent="0.2">
      <c r="A3" s="3">
        <v>41867</v>
      </c>
      <c r="B3" s="2">
        <v>1</v>
      </c>
      <c r="C3" s="1" t="s">
        <v>6</v>
      </c>
      <c r="D3" s="1" t="s">
        <v>7</v>
      </c>
      <c r="E3" s="1">
        <v>2</v>
      </c>
      <c r="F3" s="1">
        <v>2</v>
      </c>
      <c r="G3" s="1" t="s">
        <v>4</v>
      </c>
      <c r="H3" s="1">
        <v>1</v>
      </c>
      <c r="I3" s="1">
        <v>2</v>
      </c>
      <c r="J3" s="1" t="s">
        <v>8</v>
      </c>
      <c r="K3" s="1" t="s">
        <v>9</v>
      </c>
      <c r="L3" s="1">
        <v>11</v>
      </c>
      <c r="M3" s="1">
        <v>13</v>
      </c>
      <c r="N3" s="1">
        <v>3</v>
      </c>
      <c r="O3" s="1">
        <v>3</v>
      </c>
      <c r="P3" s="1">
        <v>16</v>
      </c>
      <c r="Q3" s="1">
        <v>10</v>
      </c>
      <c r="R3" s="1">
        <v>3</v>
      </c>
      <c r="S3" s="1">
        <v>6</v>
      </c>
      <c r="T3" s="1">
        <v>1</v>
      </c>
      <c r="U3" s="1">
        <v>1</v>
      </c>
      <c r="V3" s="1">
        <v>0</v>
      </c>
      <c r="W3" s="4">
        <v>0</v>
      </c>
    </row>
    <row r="4" spans="1:23" x14ac:dyDescent="0.2">
      <c r="A4" s="3">
        <v>41867</v>
      </c>
      <c r="B4" s="2">
        <v>1</v>
      </c>
      <c r="C4" s="1" t="s">
        <v>10</v>
      </c>
      <c r="D4" s="1" t="s">
        <v>11</v>
      </c>
      <c r="E4" s="1">
        <v>1</v>
      </c>
      <c r="F4" s="1">
        <v>2</v>
      </c>
      <c r="G4" s="1" t="s">
        <v>8</v>
      </c>
      <c r="H4" s="1">
        <v>0</v>
      </c>
      <c r="I4" s="1">
        <v>1</v>
      </c>
      <c r="J4" s="1" t="s">
        <v>8</v>
      </c>
      <c r="K4" s="1" t="s">
        <v>12</v>
      </c>
      <c r="L4" s="1">
        <v>14</v>
      </c>
      <c r="M4" s="1">
        <v>5</v>
      </c>
      <c r="N4" s="1">
        <v>5</v>
      </c>
      <c r="O4" s="1">
        <v>4</v>
      </c>
      <c r="P4" s="1">
        <v>14</v>
      </c>
      <c r="Q4" s="1">
        <v>20</v>
      </c>
      <c r="R4" s="1">
        <v>4</v>
      </c>
      <c r="S4" s="1">
        <v>0</v>
      </c>
      <c r="T4" s="1">
        <v>2</v>
      </c>
      <c r="U4" s="1">
        <v>4</v>
      </c>
      <c r="V4" s="1">
        <v>0</v>
      </c>
      <c r="W4" s="4">
        <v>0</v>
      </c>
    </row>
    <row r="5" spans="1:23" x14ac:dyDescent="0.2">
      <c r="A5" s="3">
        <v>41867</v>
      </c>
      <c r="B5" s="2">
        <v>1</v>
      </c>
      <c r="C5" s="1" t="s">
        <v>13</v>
      </c>
      <c r="D5" s="1" t="s">
        <v>14</v>
      </c>
      <c r="E5" s="1">
        <v>0</v>
      </c>
      <c r="F5" s="1">
        <v>1</v>
      </c>
      <c r="G5" s="1" t="s">
        <v>8</v>
      </c>
      <c r="H5" s="1">
        <v>0</v>
      </c>
      <c r="I5" s="1">
        <v>0</v>
      </c>
      <c r="J5" s="1" t="s">
        <v>4</v>
      </c>
      <c r="K5" s="1" t="s">
        <v>15</v>
      </c>
      <c r="L5" s="1">
        <v>19</v>
      </c>
      <c r="M5" s="1">
        <v>11</v>
      </c>
      <c r="N5" s="1">
        <v>6</v>
      </c>
      <c r="O5" s="1">
        <v>4</v>
      </c>
      <c r="P5" s="1">
        <v>10</v>
      </c>
      <c r="Q5" s="1">
        <v>10</v>
      </c>
      <c r="R5" s="1">
        <v>8</v>
      </c>
      <c r="S5" s="1">
        <v>9</v>
      </c>
      <c r="T5" s="1">
        <v>1</v>
      </c>
      <c r="U5" s="1">
        <v>2</v>
      </c>
      <c r="V5" s="1">
        <v>0</v>
      </c>
      <c r="W5" s="4">
        <v>0</v>
      </c>
    </row>
    <row r="6" spans="1:23" x14ac:dyDescent="0.2">
      <c r="A6" s="3">
        <v>41867</v>
      </c>
      <c r="B6" s="2">
        <v>1</v>
      </c>
      <c r="C6" s="1" t="s">
        <v>16</v>
      </c>
      <c r="D6" s="1" t="s">
        <v>17</v>
      </c>
      <c r="E6" s="1">
        <v>0</v>
      </c>
      <c r="F6" s="1">
        <v>1</v>
      </c>
      <c r="G6" s="1" t="s">
        <v>8</v>
      </c>
      <c r="H6" s="1">
        <v>0</v>
      </c>
      <c r="I6" s="1">
        <v>0</v>
      </c>
      <c r="J6" s="1" t="s">
        <v>4</v>
      </c>
      <c r="K6" s="1" t="s">
        <v>18</v>
      </c>
      <c r="L6" s="1">
        <v>12</v>
      </c>
      <c r="M6" s="1">
        <v>7</v>
      </c>
      <c r="N6" s="1">
        <v>2</v>
      </c>
      <c r="O6" s="1">
        <v>2</v>
      </c>
      <c r="P6" s="1">
        <v>14</v>
      </c>
      <c r="Q6" s="1">
        <v>9</v>
      </c>
      <c r="R6" s="1">
        <v>2</v>
      </c>
      <c r="S6" s="1">
        <v>8</v>
      </c>
      <c r="T6" s="1">
        <v>0</v>
      </c>
      <c r="U6" s="1">
        <v>3</v>
      </c>
      <c r="V6" s="1">
        <v>0</v>
      </c>
      <c r="W6" s="4">
        <v>0</v>
      </c>
    </row>
    <row r="7" spans="1:23" x14ac:dyDescent="0.2">
      <c r="A7" s="3">
        <v>41867</v>
      </c>
      <c r="B7" s="2">
        <v>1</v>
      </c>
      <c r="C7" s="1" t="s">
        <v>19</v>
      </c>
      <c r="D7" s="1" t="s">
        <v>20</v>
      </c>
      <c r="E7" s="1">
        <v>2</v>
      </c>
      <c r="F7" s="1">
        <v>2</v>
      </c>
      <c r="G7" s="1" t="s">
        <v>4</v>
      </c>
      <c r="H7" s="1">
        <v>1</v>
      </c>
      <c r="I7" s="1">
        <v>1</v>
      </c>
      <c r="J7" s="1" t="s">
        <v>4</v>
      </c>
      <c r="K7" s="1" t="s">
        <v>21</v>
      </c>
      <c r="L7" s="1">
        <v>10</v>
      </c>
      <c r="M7" s="1">
        <v>7</v>
      </c>
      <c r="N7" s="1">
        <v>5</v>
      </c>
      <c r="O7" s="1">
        <v>2</v>
      </c>
      <c r="P7" s="1">
        <v>18</v>
      </c>
      <c r="Q7" s="1">
        <v>9</v>
      </c>
      <c r="R7" s="1">
        <v>6</v>
      </c>
      <c r="S7" s="1">
        <v>3</v>
      </c>
      <c r="T7" s="1">
        <v>3</v>
      </c>
      <c r="U7" s="1">
        <v>1</v>
      </c>
      <c r="V7" s="1">
        <v>0</v>
      </c>
      <c r="W7" s="4">
        <v>0</v>
      </c>
    </row>
    <row r="8" spans="1:23" x14ac:dyDescent="0.2">
      <c r="A8" s="3">
        <v>41867</v>
      </c>
      <c r="B8" s="2">
        <v>1</v>
      </c>
      <c r="C8" s="1" t="s">
        <v>22</v>
      </c>
      <c r="D8" s="1" t="s">
        <v>23</v>
      </c>
      <c r="E8" s="1">
        <v>0</v>
      </c>
      <c r="F8" s="1">
        <v>1</v>
      </c>
      <c r="G8" s="1" t="s">
        <v>8</v>
      </c>
      <c r="H8" s="1">
        <v>0</v>
      </c>
      <c r="I8" s="1">
        <v>0</v>
      </c>
      <c r="J8" s="1" t="s">
        <v>4</v>
      </c>
      <c r="K8" s="1" t="s">
        <v>24</v>
      </c>
      <c r="L8" s="1">
        <v>18</v>
      </c>
      <c r="M8" s="1">
        <v>10</v>
      </c>
      <c r="N8" s="1">
        <v>4</v>
      </c>
      <c r="O8" s="1">
        <v>4</v>
      </c>
      <c r="P8" s="1">
        <v>12</v>
      </c>
      <c r="Q8" s="1">
        <v>10</v>
      </c>
      <c r="R8" s="1">
        <v>8</v>
      </c>
      <c r="S8" s="1">
        <v>5</v>
      </c>
      <c r="T8" s="1">
        <v>1</v>
      </c>
      <c r="U8" s="1">
        <v>0</v>
      </c>
      <c r="V8" s="1">
        <v>1</v>
      </c>
      <c r="W8" s="4">
        <v>1</v>
      </c>
    </row>
    <row r="9" spans="1:23" x14ac:dyDescent="0.2">
      <c r="A9" s="3">
        <v>41868</v>
      </c>
      <c r="B9" s="2">
        <v>2</v>
      </c>
      <c r="C9" s="1" t="s">
        <v>25</v>
      </c>
      <c r="D9" s="1" t="s">
        <v>26</v>
      </c>
      <c r="E9" s="1">
        <v>2</v>
      </c>
      <c r="F9" s="1">
        <v>1</v>
      </c>
      <c r="G9" s="1" t="s">
        <v>3</v>
      </c>
      <c r="H9" s="1">
        <v>1</v>
      </c>
      <c r="I9" s="1">
        <v>0</v>
      </c>
      <c r="J9" s="1" t="s">
        <v>3</v>
      </c>
      <c r="K9" s="1" t="s">
        <v>27</v>
      </c>
      <c r="L9" s="1">
        <v>12</v>
      </c>
      <c r="M9" s="1">
        <v>12</v>
      </c>
      <c r="N9" s="1">
        <v>5</v>
      </c>
      <c r="O9" s="1">
        <v>6</v>
      </c>
      <c r="P9" s="1">
        <v>8</v>
      </c>
      <c r="Q9" s="1">
        <v>11</v>
      </c>
      <c r="R9" s="1">
        <v>2</v>
      </c>
      <c r="S9" s="1">
        <v>6</v>
      </c>
      <c r="T9" s="1">
        <v>1</v>
      </c>
      <c r="U9" s="1">
        <v>2</v>
      </c>
      <c r="V9" s="1">
        <v>0</v>
      </c>
      <c r="W9" s="4">
        <v>0</v>
      </c>
    </row>
    <row r="10" spans="1:23" x14ac:dyDescent="0.2">
      <c r="A10" s="3">
        <v>41868</v>
      </c>
      <c r="B10" s="2">
        <v>2</v>
      </c>
      <c r="C10" s="1" t="s">
        <v>28</v>
      </c>
      <c r="D10" s="1" t="s">
        <v>29</v>
      </c>
      <c r="E10" s="1">
        <v>0</v>
      </c>
      <c r="F10" s="1">
        <v>2</v>
      </c>
      <c r="G10" s="1" t="s">
        <v>8</v>
      </c>
      <c r="H10" s="1">
        <v>0</v>
      </c>
      <c r="I10" s="1">
        <v>1</v>
      </c>
      <c r="J10" s="1" t="s">
        <v>8</v>
      </c>
      <c r="K10" s="1" t="s">
        <v>30</v>
      </c>
      <c r="L10" s="1">
        <v>12</v>
      </c>
      <c r="M10" s="1">
        <v>13</v>
      </c>
      <c r="N10" s="1">
        <v>0</v>
      </c>
      <c r="O10" s="1">
        <v>5</v>
      </c>
      <c r="P10" s="1">
        <v>8</v>
      </c>
      <c r="Q10" s="1">
        <v>11</v>
      </c>
      <c r="R10" s="1">
        <v>3</v>
      </c>
      <c r="S10" s="1">
        <v>3</v>
      </c>
      <c r="T10" s="1">
        <v>1</v>
      </c>
      <c r="U10" s="1">
        <v>5</v>
      </c>
      <c r="V10" s="1">
        <v>0</v>
      </c>
      <c r="W10" s="4">
        <v>0</v>
      </c>
    </row>
    <row r="11" spans="1:23" x14ac:dyDescent="0.2">
      <c r="A11" s="3">
        <v>41869</v>
      </c>
      <c r="B11" s="2">
        <v>2</v>
      </c>
      <c r="C11" s="1" t="s">
        <v>31</v>
      </c>
      <c r="D11" s="1" t="s">
        <v>32</v>
      </c>
      <c r="E11" s="1">
        <v>1</v>
      </c>
      <c r="F11" s="1">
        <v>3</v>
      </c>
      <c r="G11" s="1" t="s">
        <v>8</v>
      </c>
      <c r="H11" s="1">
        <v>1</v>
      </c>
      <c r="I11" s="1">
        <v>3</v>
      </c>
      <c r="J11" s="1" t="s">
        <v>8</v>
      </c>
      <c r="K11" s="1" t="s">
        <v>33</v>
      </c>
      <c r="L11" s="1">
        <v>9</v>
      </c>
      <c r="M11" s="1">
        <v>11</v>
      </c>
      <c r="N11" s="1">
        <v>2</v>
      </c>
      <c r="O11" s="1">
        <v>3</v>
      </c>
      <c r="P11" s="1">
        <v>6</v>
      </c>
      <c r="Q11" s="1">
        <v>7</v>
      </c>
      <c r="R11" s="1">
        <v>4</v>
      </c>
      <c r="S11" s="1">
        <v>3</v>
      </c>
      <c r="T11" s="1">
        <v>1</v>
      </c>
      <c r="U11" s="1">
        <v>1</v>
      </c>
      <c r="V11" s="1">
        <v>0</v>
      </c>
      <c r="W11" s="4">
        <v>0</v>
      </c>
    </row>
    <row r="12" spans="1:23" x14ac:dyDescent="0.2">
      <c r="A12" s="3">
        <v>41874</v>
      </c>
      <c r="B12" s="2">
        <v>2</v>
      </c>
      <c r="C12" s="1" t="s">
        <v>17</v>
      </c>
      <c r="D12" s="1" t="s">
        <v>28</v>
      </c>
      <c r="E12" s="1">
        <v>0</v>
      </c>
      <c r="F12" s="1">
        <v>0</v>
      </c>
      <c r="G12" s="1" t="s">
        <v>4</v>
      </c>
      <c r="H12" s="1">
        <v>0</v>
      </c>
      <c r="I12" s="1">
        <v>0</v>
      </c>
      <c r="J12" s="1" t="s">
        <v>4</v>
      </c>
      <c r="K12" s="1" t="s">
        <v>12</v>
      </c>
      <c r="L12" s="1">
        <v>9</v>
      </c>
      <c r="M12" s="1">
        <v>11</v>
      </c>
      <c r="N12" s="1">
        <v>0</v>
      </c>
      <c r="O12" s="1">
        <v>4</v>
      </c>
      <c r="P12" s="1">
        <v>11</v>
      </c>
      <c r="Q12" s="1">
        <v>8</v>
      </c>
      <c r="R12" s="1">
        <v>7</v>
      </c>
      <c r="S12" s="1">
        <v>7</v>
      </c>
      <c r="T12" s="1">
        <v>4</v>
      </c>
      <c r="U12" s="1">
        <v>0</v>
      </c>
      <c r="V12" s="1">
        <v>0</v>
      </c>
      <c r="W12" s="4">
        <v>1</v>
      </c>
    </row>
    <row r="13" spans="1:23" x14ac:dyDescent="0.2">
      <c r="A13" s="3">
        <v>41874</v>
      </c>
      <c r="B13" s="2">
        <v>2</v>
      </c>
      <c r="C13" s="1" t="s">
        <v>32</v>
      </c>
      <c r="D13" s="1" t="s">
        <v>6</v>
      </c>
      <c r="E13" s="1">
        <v>2</v>
      </c>
      <c r="F13" s="1">
        <v>0</v>
      </c>
      <c r="G13" s="1" t="s">
        <v>3</v>
      </c>
      <c r="H13" s="1">
        <v>0</v>
      </c>
      <c r="I13" s="1">
        <v>0</v>
      </c>
      <c r="J13" s="1" t="s">
        <v>4</v>
      </c>
      <c r="K13" s="1" t="s">
        <v>34</v>
      </c>
      <c r="L13" s="1">
        <v>27</v>
      </c>
      <c r="M13" s="1">
        <v>6</v>
      </c>
      <c r="N13" s="1">
        <v>10</v>
      </c>
      <c r="O13" s="1">
        <v>4</v>
      </c>
      <c r="P13" s="1">
        <v>11</v>
      </c>
      <c r="Q13" s="1">
        <v>11</v>
      </c>
      <c r="R13" s="1">
        <v>8</v>
      </c>
      <c r="S13" s="1">
        <v>7</v>
      </c>
      <c r="T13" s="1">
        <v>0</v>
      </c>
      <c r="U13" s="1">
        <v>1</v>
      </c>
      <c r="V13" s="1">
        <v>0</v>
      </c>
      <c r="W13" s="4">
        <v>0</v>
      </c>
    </row>
    <row r="14" spans="1:23" x14ac:dyDescent="0.2">
      <c r="A14" s="3">
        <v>41874</v>
      </c>
      <c r="B14" s="2">
        <v>2</v>
      </c>
      <c r="C14" s="1" t="s">
        <v>2</v>
      </c>
      <c r="D14" s="1" t="s">
        <v>22</v>
      </c>
      <c r="E14" s="1">
        <v>1</v>
      </c>
      <c r="F14" s="1">
        <v>3</v>
      </c>
      <c r="G14" s="1" t="s">
        <v>8</v>
      </c>
      <c r="H14" s="1">
        <v>0</v>
      </c>
      <c r="I14" s="1">
        <v>2</v>
      </c>
      <c r="J14" s="1" t="s">
        <v>8</v>
      </c>
      <c r="K14" s="1" t="s">
        <v>27</v>
      </c>
      <c r="L14" s="1">
        <v>9</v>
      </c>
      <c r="M14" s="1">
        <v>17</v>
      </c>
      <c r="N14" s="1">
        <v>4</v>
      </c>
      <c r="O14" s="1">
        <v>8</v>
      </c>
      <c r="P14" s="1">
        <v>14</v>
      </c>
      <c r="Q14" s="1">
        <v>11</v>
      </c>
      <c r="R14" s="1">
        <v>6</v>
      </c>
      <c r="S14" s="1">
        <v>9</v>
      </c>
      <c r="T14" s="1">
        <v>1</v>
      </c>
      <c r="U14" s="1">
        <v>3</v>
      </c>
      <c r="V14" s="1">
        <v>0</v>
      </c>
      <c r="W14" s="4">
        <v>0</v>
      </c>
    </row>
    <row r="15" spans="1:23" x14ac:dyDescent="0.2">
      <c r="A15" s="3">
        <v>41874</v>
      </c>
      <c r="B15" s="2">
        <v>2</v>
      </c>
      <c r="C15" s="1" t="s">
        <v>7</v>
      </c>
      <c r="D15" s="1" t="s">
        <v>1</v>
      </c>
      <c r="E15" s="1">
        <v>2</v>
      </c>
      <c r="F15" s="1">
        <v>2</v>
      </c>
      <c r="G15" s="1" t="s">
        <v>4</v>
      </c>
      <c r="H15" s="1">
        <v>2</v>
      </c>
      <c r="I15" s="1">
        <v>0</v>
      </c>
      <c r="J15" s="1" t="s">
        <v>3</v>
      </c>
      <c r="K15" s="1" t="s">
        <v>35</v>
      </c>
      <c r="L15" s="1">
        <v>8</v>
      </c>
      <c r="M15" s="1">
        <v>13</v>
      </c>
      <c r="N15" s="1">
        <v>2</v>
      </c>
      <c r="O15" s="1">
        <v>3</v>
      </c>
      <c r="P15" s="1">
        <v>10</v>
      </c>
      <c r="Q15" s="1">
        <v>18</v>
      </c>
      <c r="R15" s="1">
        <v>3</v>
      </c>
      <c r="S15" s="1">
        <v>3</v>
      </c>
      <c r="T15" s="1">
        <v>1</v>
      </c>
      <c r="U15" s="1">
        <v>4</v>
      </c>
      <c r="V15" s="1">
        <v>0</v>
      </c>
      <c r="W15" s="4">
        <v>0</v>
      </c>
    </row>
    <row r="16" spans="1:23" x14ac:dyDescent="0.2">
      <c r="A16" s="3">
        <v>41874</v>
      </c>
      <c r="B16" s="2">
        <v>2</v>
      </c>
      <c r="C16" s="1" t="s">
        <v>26</v>
      </c>
      <c r="D16" s="1" t="s">
        <v>19</v>
      </c>
      <c r="E16" s="1">
        <v>0</v>
      </c>
      <c r="F16" s="1">
        <v>0</v>
      </c>
      <c r="G16" s="1" t="s">
        <v>4</v>
      </c>
      <c r="H16" s="1">
        <v>0</v>
      </c>
      <c r="I16" s="1">
        <v>0</v>
      </c>
      <c r="J16" s="1" t="s">
        <v>4</v>
      </c>
      <c r="K16" s="1" t="s">
        <v>36</v>
      </c>
      <c r="L16" s="1">
        <v>8</v>
      </c>
      <c r="M16" s="1">
        <v>8</v>
      </c>
      <c r="N16" s="1">
        <v>2</v>
      </c>
      <c r="O16" s="1">
        <v>2</v>
      </c>
      <c r="P16" s="1">
        <v>14</v>
      </c>
      <c r="Q16" s="1">
        <v>15</v>
      </c>
      <c r="R16" s="1">
        <v>1</v>
      </c>
      <c r="S16" s="1">
        <v>5</v>
      </c>
      <c r="T16" s="1">
        <v>1</v>
      </c>
      <c r="U16" s="1">
        <v>2</v>
      </c>
      <c r="V16" s="1">
        <v>0</v>
      </c>
      <c r="W16" s="4">
        <v>0</v>
      </c>
    </row>
    <row r="17" spans="1:23" x14ac:dyDescent="0.2">
      <c r="A17" s="3">
        <v>41874</v>
      </c>
      <c r="B17" s="2">
        <v>2</v>
      </c>
      <c r="C17" s="1" t="s">
        <v>11</v>
      </c>
      <c r="D17" s="1" t="s">
        <v>31</v>
      </c>
      <c r="E17" s="1">
        <v>1</v>
      </c>
      <c r="F17" s="1">
        <v>0</v>
      </c>
      <c r="G17" s="1" t="s">
        <v>3</v>
      </c>
      <c r="H17" s="1">
        <v>1</v>
      </c>
      <c r="I17" s="1">
        <v>0</v>
      </c>
      <c r="J17" s="1" t="s">
        <v>3</v>
      </c>
      <c r="K17" s="1" t="s">
        <v>15</v>
      </c>
      <c r="L17" s="1">
        <v>10</v>
      </c>
      <c r="M17" s="1">
        <v>12</v>
      </c>
      <c r="N17" s="1">
        <v>5</v>
      </c>
      <c r="O17" s="1">
        <v>1</v>
      </c>
      <c r="P17" s="1">
        <v>14</v>
      </c>
      <c r="Q17" s="1">
        <v>13</v>
      </c>
      <c r="R17" s="1">
        <v>2</v>
      </c>
      <c r="S17" s="1">
        <v>3</v>
      </c>
      <c r="T17" s="1">
        <v>2</v>
      </c>
      <c r="U17" s="1">
        <v>1</v>
      </c>
      <c r="V17" s="1">
        <v>0</v>
      </c>
      <c r="W17" s="4">
        <v>0</v>
      </c>
    </row>
    <row r="18" spans="1:23" x14ac:dyDescent="0.2">
      <c r="A18" s="3">
        <v>41875</v>
      </c>
      <c r="B18" s="2">
        <v>3</v>
      </c>
      <c r="C18" s="1" t="s">
        <v>14</v>
      </c>
      <c r="D18" s="1" t="s">
        <v>16</v>
      </c>
      <c r="E18" s="1">
        <v>1</v>
      </c>
      <c r="F18" s="1">
        <v>1</v>
      </c>
      <c r="G18" s="1" t="s">
        <v>4</v>
      </c>
      <c r="H18" s="1">
        <v>1</v>
      </c>
      <c r="I18" s="1">
        <v>0</v>
      </c>
      <c r="J18" s="1" t="s">
        <v>3</v>
      </c>
      <c r="K18" s="1" t="s">
        <v>5</v>
      </c>
      <c r="L18" s="1">
        <v>9</v>
      </c>
      <c r="M18" s="1">
        <v>19</v>
      </c>
      <c r="N18" s="1">
        <v>2</v>
      </c>
      <c r="O18" s="1">
        <v>3</v>
      </c>
      <c r="P18" s="1">
        <v>10</v>
      </c>
      <c r="Q18" s="1">
        <v>10</v>
      </c>
      <c r="R18" s="1">
        <v>4</v>
      </c>
      <c r="S18" s="1">
        <v>5</v>
      </c>
      <c r="T18" s="1">
        <v>1</v>
      </c>
      <c r="U18" s="1">
        <v>3</v>
      </c>
      <c r="V18" s="1">
        <v>1</v>
      </c>
      <c r="W18" s="4">
        <v>0</v>
      </c>
    </row>
    <row r="19" spans="1:23" x14ac:dyDescent="0.2">
      <c r="A19" s="3">
        <v>41875</v>
      </c>
      <c r="B19" s="2">
        <v>3</v>
      </c>
      <c r="C19" s="1" t="s">
        <v>20</v>
      </c>
      <c r="D19" s="1" t="s">
        <v>10</v>
      </c>
      <c r="E19" s="1">
        <v>1</v>
      </c>
      <c r="F19" s="1">
        <v>1</v>
      </c>
      <c r="G19" s="1" t="s">
        <v>4</v>
      </c>
      <c r="H19" s="1">
        <v>1</v>
      </c>
      <c r="I19" s="1">
        <v>1</v>
      </c>
      <c r="J19" s="1" t="s">
        <v>4</v>
      </c>
      <c r="K19" s="1" t="s">
        <v>30</v>
      </c>
      <c r="L19" s="1">
        <v>11</v>
      </c>
      <c r="M19" s="1">
        <v>10</v>
      </c>
      <c r="N19" s="1">
        <v>3</v>
      </c>
      <c r="O19" s="1">
        <v>3</v>
      </c>
      <c r="P19" s="1">
        <v>10</v>
      </c>
      <c r="Q19" s="1">
        <v>15</v>
      </c>
      <c r="R19" s="1">
        <v>4</v>
      </c>
      <c r="S19" s="1">
        <v>4</v>
      </c>
      <c r="T19" s="1">
        <v>0</v>
      </c>
      <c r="U19" s="1">
        <v>2</v>
      </c>
      <c r="V19" s="1">
        <v>0</v>
      </c>
      <c r="W19" s="4">
        <v>0</v>
      </c>
    </row>
    <row r="20" spans="1:23" x14ac:dyDescent="0.2">
      <c r="A20" s="3">
        <v>41875</v>
      </c>
      <c r="B20" s="2">
        <v>3</v>
      </c>
      <c r="C20" s="1" t="s">
        <v>23</v>
      </c>
      <c r="D20" s="1" t="s">
        <v>13</v>
      </c>
      <c r="E20" s="1">
        <v>4</v>
      </c>
      <c r="F20" s="1">
        <v>0</v>
      </c>
      <c r="G20" s="1" t="s">
        <v>3</v>
      </c>
      <c r="H20" s="1">
        <v>3</v>
      </c>
      <c r="I20" s="1">
        <v>0</v>
      </c>
      <c r="J20" s="1" t="s">
        <v>3</v>
      </c>
      <c r="K20" s="1" t="s">
        <v>18</v>
      </c>
      <c r="L20" s="1">
        <v>18</v>
      </c>
      <c r="M20" s="1">
        <v>9</v>
      </c>
      <c r="N20" s="1">
        <v>5</v>
      </c>
      <c r="O20" s="1">
        <v>1</v>
      </c>
      <c r="P20" s="1">
        <v>12</v>
      </c>
      <c r="Q20" s="1">
        <v>6</v>
      </c>
      <c r="R20" s="1">
        <v>7</v>
      </c>
      <c r="S20" s="1">
        <v>6</v>
      </c>
      <c r="T20" s="1">
        <v>0</v>
      </c>
      <c r="U20" s="1">
        <v>1</v>
      </c>
      <c r="V20" s="1">
        <v>0</v>
      </c>
      <c r="W20" s="4">
        <v>0</v>
      </c>
    </row>
    <row r="21" spans="1:23" x14ac:dyDescent="0.2">
      <c r="A21" s="3">
        <v>41876</v>
      </c>
      <c r="B21" s="2">
        <v>3</v>
      </c>
      <c r="C21" s="1" t="s">
        <v>29</v>
      </c>
      <c r="D21" s="1" t="s">
        <v>25</v>
      </c>
      <c r="E21" s="1">
        <v>3</v>
      </c>
      <c r="F21" s="1">
        <v>1</v>
      </c>
      <c r="G21" s="1" t="s">
        <v>3</v>
      </c>
      <c r="H21" s="1">
        <v>1</v>
      </c>
      <c r="I21" s="1">
        <v>0</v>
      </c>
      <c r="J21" s="1" t="s">
        <v>3</v>
      </c>
      <c r="K21" s="1" t="s">
        <v>33</v>
      </c>
      <c r="L21" s="1">
        <v>9</v>
      </c>
      <c r="M21" s="1">
        <v>11</v>
      </c>
      <c r="N21" s="1">
        <v>4</v>
      </c>
      <c r="O21" s="1">
        <v>3</v>
      </c>
      <c r="P21" s="1">
        <v>13</v>
      </c>
      <c r="Q21" s="1">
        <v>7</v>
      </c>
      <c r="R21" s="1">
        <v>6</v>
      </c>
      <c r="S21" s="1">
        <v>7</v>
      </c>
      <c r="T21" s="1">
        <v>1</v>
      </c>
      <c r="U21" s="1">
        <v>1</v>
      </c>
      <c r="V21" s="1">
        <v>0</v>
      </c>
      <c r="W21" s="4">
        <v>0</v>
      </c>
    </row>
    <row r="22" spans="1:23" x14ac:dyDescent="0.2">
      <c r="A22" s="3">
        <v>41881</v>
      </c>
      <c r="B22" s="2">
        <v>3</v>
      </c>
      <c r="C22" s="1" t="s">
        <v>31</v>
      </c>
      <c r="D22" s="1" t="s">
        <v>10</v>
      </c>
      <c r="E22" s="1">
        <v>0</v>
      </c>
      <c r="F22" s="1">
        <v>0</v>
      </c>
      <c r="G22" s="1" t="s">
        <v>4</v>
      </c>
      <c r="H22" s="1">
        <v>0</v>
      </c>
      <c r="I22" s="1">
        <v>0</v>
      </c>
      <c r="J22" s="1" t="s">
        <v>4</v>
      </c>
      <c r="K22" s="1" t="s">
        <v>24</v>
      </c>
      <c r="L22" s="1">
        <v>9</v>
      </c>
      <c r="M22" s="1">
        <v>7</v>
      </c>
      <c r="N22" s="1">
        <v>3</v>
      </c>
      <c r="O22" s="1">
        <v>2</v>
      </c>
      <c r="P22" s="1">
        <v>10</v>
      </c>
      <c r="Q22" s="1">
        <v>14</v>
      </c>
      <c r="R22" s="1">
        <v>3</v>
      </c>
      <c r="S22" s="1">
        <v>6</v>
      </c>
      <c r="T22" s="1">
        <v>2</v>
      </c>
      <c r="U22" s="1">
        <v>2</v>
      </c>
      <c r="V22" s="1">
        <v>0</v>
      </c>
      <c r="W22" s="4">
        <v>0</v>
      </c>
    </row>
    <row r="23" spans="1:23" x14ac:dyDescent="0.2">
      <c r="A23" s="3">
        <v>41881</v>
      </c>
      <c r="B23" s="2">
        <v>3</v>
      </c>
      <c r="C23" s="1" t="s">
        <v>7</v>
      </c>
      <c r="D23" s="1" t="s">
        <v>32</v>
      </c>
      <c r="E23" s="1">
        <v>3</v>
      </c>
      <c r="F23" s="1">
        <v>6</v>
      </c>
      <c r="G23" s="1" t="s">
        <v>8</v>
      </c>
      <c r="H23" s="1">
        <v>1</v>
      </c>
      <c r="I23" s="1">
        <v>2</v>
      </c>
      <c r="J23" s="1" t="s">
        <v>8</v>
      </c>
      <c r="K23" s="1" t="s">
        <v>5</v>
      </c>
      <c r="L23" s="1">
        <v>17</v>
      </c>
      <c r="M23" s="1">
        <v>12</v>
      </c>
      <c r="N23" s="1">
        <v>7</v>
      </c>
      <c r="O23" s="1">
        <v>8</v>
      </c>
      <c r="P23" s="1">
        <v>7</v>
      </c>
      <c r="Q23" s="1">
        <v>16</v>
      </c>
      <c r="R23" s="1">
        <v>8</v>
      </c>
      <c r="S23" s="1">
        <v>2</v>
      </c>
      <c r="T23" s="1">
        <v>1</v>
      </c>
      <c r="U23" s="1">
        <v>3</v>
      </c>
      <c r="V23" s="1">
        <v>0</v>
      </c>
      <c r="W23" s="4">
        <v>0</v>
      </c>
    </row>
    <row r="24" spans="1:23" x14ac:dyDescent="0.2">
      <c r="A24" s="3">
        <v>41881</v>
      </c>
      <c r="B24" s="2">
        <v>3</v>
      </c>
      <c r="C24" s="1" t="s">
        <v>29</v>
      </c>
      <c r="D24" s="1" t="s">
        <v>16</v>
      </c>
      <c r="E24" s="1">
        <v>0</v>
      </c>
      <c r="F24" s="1">
        <v>1</v>
      </c>
      <c r="G24" s="1" t="s">
        <v>8</v>
      </c>
      <c r="H24" s="1">
        <v>0</v>
      </c>
      <c r="I24" s="1">
        <v>0</v>
      </c>
      <c r="J24" s="1" t="s">
        <v>4</v>
      </c>
      <c r="K24" s="1" t="s">
        <v>34</v>
      </c>
      <c r="L24" s="1">
        <v>16</v>
      </c>
      <c r="M24" s="1">
        <v>7</v>
      </c>
      <c r="N24" s="1">
        <v>2</v>
      </c>
      <c r="O24" s="1">
        <v>2</v>
      </c>
      <c r="P24" s="1">
        <v>14</v>
      </c>
      <c r="Q24" s="1">
        <v>5</v>
      </c>
      <c r="R24" s="1">
        <v>11</v>
      </c>
      <c r="S24" s="1">
        <v>4</v>
      </c>
      <c r="T24" s="1">
        <v>2</v>
      </c>
      <c r="U24" s="1">
        <v>1</v>
      </c>
      <c r="V24" s="1">
        <v>0</v>
      </c>
      <c r="W24" s="4">
        <v>0</v>
      </c>
    </row>
    <row r="25" spans="1:23" x14ac:dyDescent="0.2">
      <c r="A25" s="3">
        <v>41881</v>
      </c>
      <c r="B25" s="2">
        <v>3</v>
      </c>
      <c r="C25" s="1" t="s">
        <v>28</v>
      </c>
      <c r="D25" s="1" t="s">
        <v>2</v>
      </c>
      <c r="E25" s="1">
        <v>3</v>
      </c>
      <c r="F25" s="1">
        <v>3</v>
      </c>
      <c r="G25" s="1" t="s">
        <v>4</v>
      </c>
      <c r="H25" s="1">
        <v>1</v>
      </c>
      <c r="I25" s="1">
        <v>1</v>
      </c>
      <c r="J25" s="1" t="s">
        <v>4</v>
      </c>
      <c r="K25" s="1" t="s">
        <v>9</v>
      </c>
      <c r="L25" s="1">
        <v>18</v>
      </c>
      <c r="M25" s="1">
        <v>12</v>
      </c>
      <c r="N25" s="1">
        <v>4</v>
      </c>
      <c r="O25" s="1">
        <v>7</v>
      </c>
      <c r="P25" s="1">
        <v>12</v>
      </c>
      <c r="Q25" s="1">
        <v>19</v>
      </c>
      <c r="R25" s="1">
        <v>11</v>
      </c>
      <c r="S25" s="1">
        <v>4</v>
      </c>
      <c r="T25" s="1">
        <v>1</v>
      </c>
      <c r="U25" s="1">
        <v>3</v>
      </c>
      <c r="V25" s="1">
        <v>0</v>
      </c>
      <c r="W25" s="4">
        <v>0</v>
      </c>
    </row>
    <row r="26" spans="1:23" x14ac:dyDescent="0.2">
      <c r="A26" s="3">
        <v>41881</v>
      </c>
      <c r="B26" s="2">
        <v>3</v>
      </c>
      <c r="C26" s="1" t="s">
        <v>13</v>
      </c>
      <c r="D26" s="1" t="s">
        <v>20</v>
      </c>
      <c r="E26" s="1">
        <v>1</v>
      </c>
      <c r="F26" s="1">
        <v>0</v>
      </c>
      <c r="G26" s="1" t="s">
        <v>3</v>
      </c>
      <c r="H26" s="1">
        <v>1</v>
      </c>
      <c r="I26" s="1">
        <v>0</v>
      </c>
      <c r="J26" s="1" t="s">
        <v>3</v>
      </c>
      <c r="K26" s="1" t="s">
        <v>37</v>
      </c>
      <c r="L26" s="1">
        <v>18</v>
      </c>
      <c r="M26" s="1">
        <v>16</v>
      </c>
      <c r="N26" s="1">
        <v>5</v>
      </c>
      <c r="O26" s="1">
        <v>6</v>
      </c>
      <c r="P26" s="1">
        <v>8</v>
      </c>
      <c r="Q26" s="1">
        <v>9</v>
      </c>
      <c r="R26" s="1">
        <v>4</v>
      </c>
      <c r="S26" s="1">
        <v>6</v>
      </c>
      <c r="T26" s="1">
        <v>1</v>
      </c>
      <c r="U26" s="1">
        <v>2</v>
      </c>
      <c r="V26" s="1">
        <v>0</v>
      </c>
      <c r="W26" s="4">
        <v>0</v>
      </c>
    </row>
    <row r="27" spans="1:23" x14ac:dyDescent="0.2">
      <c r="A27" s="3">
        <v>41881</v>
      </c>
      <c r="B27" s="2">
        <v>3</v>
      </c>
      <c r="C27" s="1" t="s">
        <v>11</v>
      </c>
      <c r="D27" s="1" t="s">
        <v>19</v>
      </c>
      <c r="E27" s="1">
        <v>3</v>
      </c>
      <c r="F27" s="1">
        <v>0</v>
      </c>
      <c r="G27" s="1" t="s">
        <v>3</v>
      </c>
      <c r="H27" s="1">
        <v>2</v>
      </c>
      <c r="I27" s="1">
        <v>0</v>
      </c>
      <c r="J27" s="1" t="s">
        <v>3</v>
      </c>
      <c r="K27" s="1" t="s">
        <v>38</v>
      </c>
      <c r="L27" s="1">
        <v>15</v>
      </c>
      <c r="M27" s="1">
        <v>16</v>
      </c>
      <c r="N27" s="1">
        <v>8</v>
      </c>
      <c r="O27" s="1">
        <v>2</v>
      </c>
      <c r="P27" s="1">
        <v>10</v>
      </c>
      <c r="Q27" s="1">
        <v>8</v>
      </c>
      <c r="R27" s="1">
        <v>0</v>
      </c>
      <c r="S27" s="1">
        <v>7</v>
      </c>
      <c r="T27" s="1">
        <v>1</v>
      </c>
      <c r="U27" s="1">
        <v>2</v>
      </c>
      <c r="V27" s="1">
        <v>0</v>
      </c>
      <c r="W27" s="4">
        <v>0</v>
      </c>
    </row>
    <row r="28" spans="1:23" x14ac:dyDescent="0.2">
      <c r="A28" s="3">
        <v>41881</v>
      </c>
      <c r="B28" s="2">
        <v>3</v>
      </c>
      <c r="C28" s="1" t="s">
        <v>22</v>
      </c>
      <c r="D28" s="1" t="s">
        <v>26</v>
      </c>
      <c r="E28" s="1">
        <v>1</v>
      </c>
      <c r="F28" s="1">
        <v>3</v>
      </c>
      <c r="G28" s="1" t="s">
        <v>8</v>
      </c>
      <c r="H28" s="1">
        <v>1</v>
      </c>
      <c r="I28" s="1">
        <v>1</v>
      </c>
      <c r="J28" s="1" t="s">
        <v>4</v>
      </c>
      <c r="K28" s="1" t="s">
        <v>12</v>
      </c>
      <c r="L28" s="1">
        <v>4</v>
      </c>
      <c r="M28" s="1">
        <v>18</v>
      </c>
      <c r="N28" s="1">
        <v>2</v>
      </c>
      <c r="O28" s="1">
        <v>8</v>
      </c>
      <c r="P28" s="1">
        <v>11</v>
      </c>
      <c r="Q28" s="1">
        <v>13</v>
      </c>
      <c r="R28" s="1">
        <v>2</v>
      </c>
      <c r="S28" s="1">
        <v>9</v>
      </c>
      <c r="T28" s="1">
        <v>2</v>
      </c>
      <c r="U28" s="1">
        <v>1</v>
      </c>
      <c r="V28" s="1">
        <v>0</v>
      </c>
      <c r="W28" s="4">
        <v>0</v>
      </c>
    </row>
    <row r="29" spans="1:23" x14ac:dyDescent="0.2">
      <c r="A29" s="3">
        <v>41882</v>
      </c>
      <c r="B29" s="2">
        <v>4</v>
      </c>
      <c r="C29" s="1" t="s">
        <v>17</v>
      </c>
      <c r="D29" s="1" t="s">
        <v>14</v>
      </c>
      <c r="E29" s="1">
        <v>2</v>
      </c>
      <c r="F29" s="1">
        <v>1</v>
      </c>
      <c r="G29" s="1" t="s">
        <v>3</v>
      </c>
      <c r="H29" s="1">
        <v>2</v>
      </c>
      <c r="I29" s="1">
        <v>0</v>
      </c>
      <c r="J29" s="1" t="s">
        <v>3</v>
      </c>
      <c r="K29" s="1" t="s">
        <v>27</v>
      </c>
      <c r="L29" s="1">
        <v>11</v>
      </c>
      <c r="M29" s="1">
        <v>9</v>
      </c>
      <c r="N29" s="1">
        <v>4</v>
      </c>
      <c r="O29" s="1">
        <v>3</v>
      </c>
      <c r="P29" s="1">
        <v>9</v>
      </c>
      <c r="Q29" s="1">
        <v>10</v>
      </c>
      <c r="R29" s="1">
        <v>3</v>
      </c>
      <c r="S29" s="1">
        <v>7</v>
      </c>
      <c r="T29" s="1">
        <v>1</v>
      </c>
      <c r="U29" s="1">
        <v>4</v>
      </c>
      <c r="V29" s="1">
        <v>0</v>
      </c>
      <c r="W29" s="4">
        <v>0</v>
      </c>
    </row>
    <row r="30" spans="1:23" x14ac:dyDescent="0.2">
      <c r="A30" s="3">
        <v>41882</v>
      </c>
      <c r="B30" s="2">
        <v>4</v>
      </c>
      <c r="C30" s="1" t="s">
        <v>6</v>
      </c>
      <c r="D30" s="1" t="s">
        <v>1</v>
      </c>
      <c r="E30" s="1">
        <v>1</v>
      </c>
      <c r="F30" s="1">
        <v>1</v>
      </c>
      <c r="G30" s="1" t="s">
        <v>4</v>
      </c>
      <c r="H30" s="1">
        <v>1</v>
      </c>
      <c r="I30" s="1">
        <v>1</v>
      </c>
      <c r="J30" s="1" t="s">
        <v>4</v>
      </c>
      <c r="K30" s="1" t="s">
        <v>18</v>
      </c>
      <c r="L30" s="1">
        <v>9</v>
      </c>
      <c r="M30" s="1">
        <v>24</v>
      </c>
      <c r="N30" s="1">
        <v>3</v>
      </c>
      <c r="O30" s="1">
        <v>6</v>
      </c>
      <c r="P30" s="1">
        <v>14</v>
      </c>
      <c r="Q30" s="1">
        <v>6</v>
      </c>
      <c r="R30" s="1">
        <v>5</v>
      </c>
      <c r="S30" s="1">
        <v>10</v>
      </c>
      <c r="T30" s="1">
        <v>3</v>
      </c>
      <c r="U30" s="1">
        <v>1</v>
      </c>
      <c r="V30" s="1">
        <v>0</v>
      </c>
      <c r="W30" s="4">
        <v>0</v>
      </c>
    </row>
    <row r="31" spans="1:23" x14ac:dyDescent="0.2">
      <c r="A31" s="3">
        <v>41882</v>
      </c>
      <c r="B31" s="2">
        <v>4</v>
      </c>
      <c r="C31" s="1" t="s">
        <v>23</v>
      </c>
      <c r="D31" s="1" t="s">
        <v>25</v>
      </c>
      <c r="E31" s="1">
        <v>0</v>
      </c>
      <c r="F31" s="1">
        <v>3</v>
      </c>
      <c r="G31" s="1" t="s">
        <v>8</v>
      </c>
      <c r="H31" s="1">
        <v>0</v>
      </c>
      <c r="I31" s="1">
        <v>1</v>
      </c>
      <c r="J31" s="1" t="s">
        <v>8</v>
      </c>
      <c r="K31" s="1" t="s">
        <v>39</v>
      </c>
      <c r="L31" s="1">
        <v>7</v>
      </c>
      <c r="M31" s="1">
        <v>17</v>
      </c>
      <c r="N31" s="1">
        <v>1</v>
      </c>
      <c r="O31" s="1">
        <v>8</v>
      </c>
      <c r="P31" s="1">
        <v>14</v>
      </c>
      <c r="Q31" s="1">
        <v>11</v>
      </c>
      <c r="R31" s="1">
        <v>7</v>
      </c>
      <c r="S31" s="1">
        <v>3</v>
      </c>
      <c r="T31" s="1">
        <v>0</v>
      </c>
      <c r="U31" s="1">
        <v>4</v>
      </c>
      <c r="V31" s="1">
        <v>0</v>
      </c>
      <c r="W31" s="4">
        <v>0</v>
      </c>
    </row>
    <row r="32" spans="1:23" x14ac:dyDescent="0.2">
      <c r="A32" s="3">
        <v>41895</v>
      </c>
      <c r="B32" s="2">
        <v>5</v>
      </c>
      <c r="C32" s="1" t="s">
        <v>1</v>
      </c>
      <c r="D32" s="1" t="s">
        <v>29</v>
      </c>
      <c r="E32" s="1">
        <v>2</v>
      </c>
      <c r="F32" s="1">
        <v>2</v>
      </c>
      <c r="G32" s="1" t="s">
        <v>4</v>
      </c>
      <c r="H32" s="1">
        <v>0</v>
      </c>
      <c r="I32" s="1">
        <v>1</v>
      </c>
      <c r="J32" s="1" t="s">
        <v>8</v>
      </c>
      <c r="K32" s="1" t="s">
        <v>27</v>
      </c>
      <c r="L32" s="1">
        <v>15</v>
      </c>
      <c r="M32" s="1">
        <v>15</v>
      </c>
      <c r="N32" s="1">
        <v>6</v>
      </c>
      <c r="O32" s="1">
        <v>8</v>
      </c>
      <c r="P32" s="1">
        <v>11</v>
      </c>
      <c r="Q32" s="1">
        <v>15</v>
      </c>
      <c r="R32" s="1">
        <v>0</v>
      </c>
      <c r="S32" s="1">
        <v>3</v>
      </c>
      <c r="T32" s="1">
        <v>3</v>
      </c>
      <c r="U32" s="1">
        <v>4</v>
      </c>
      <c r="V32" s="1">
        <v>0</v>
      </c>
      <c r="W32" s="4">
        <v>0</v>
      </c>
    </row>
    <row r="33" spans="1:23" x14ac:dyDescent="0.2">
      <c r="A33" s="3">
        <v>41895</v>
      </c>
      <c r="B33" s="2">
        <v>5</v>
      </c>
      <c r="C33" s="1" t="s">
        <v>32</v>
      </c>
      <c r="D33" s="1" t="s">
        <v>11</v>
      </c>
      <c r="E33" s="1">
        <v>4</v>
      </c>
      <c r="F33" s="1">
        <v>2</v>
      </c>
      <c r="G33" s="1" t="s">
        <v>3</v>
      </c>
      <c r="H33" s="1">
        <v>1</v>
      </c>
      <c r="I33" s="1">
        <v>1</v>
      </c>
      <c r="J33" s="1" t="s">
        <v>4</v>
      </c>
      <c r="K33" s="1" t="s">
        <v>35</v>
      </c>
      <c r="L33" s="1">
        <v>29</v>
      </c>
      <c r="M33" s="1">
        <v>11</v>
      </c>
      <c r="N33" s="1">
        <v>9</v>
      </c>
      <c r="O33" s="1">
        <v>2</v>
      </c>
      <c r="P33" s="1">
        <v>12</v>
      </c>
      <c r="Q33" s="1">
        <v>11</v>
      </c>
      <c r="R33" s="1">
        <v>7</v>
      </c>
      <c r="S33" s="1">
        <v>4</v>
      </c>
      <c r="T33" s="1">
        <v>0</v>
      </c>
      <c r="U33" s="1">
        <v>3</v>
      </c>
      <c r="V33" s="1">
        <v>0</v>
      </c>
      <c r="W33" s="4">
        <v>0</v>
      </c>
    </row>
    <row r="34" spans="1:23" x14ac:dyDescent="0.2">
      <c r="A34" s="3">
        <v>41895</v>
      </c>
      <c r="B34" s="2">
        <v>5</v>
      </c>
      <c r="C34" s="1" t="s">
        <v>2</v>
      </c>
      <c r="D34" s="1" t="s">
        <v>31</v>
      </c>
      <c r="E34" s="1">
        <v>0</v>
      </c>
      <c r="F34" s="1">
        <v>0</v>
      </c>
      <c r="G34" s="1" t="s">
        <v>4</v>
      </c>
      <c r="H34" s="1">
        <v>0</v>
      </c>
      <c r="I34" s="1">
        <v>0</v>
      </c>
      <c r="J34" s="1" t="s">
        <v>4</v>
      </c>
      <c r="K34" s="1" t="s">
        <v>12</v>
      </c>
      <c r="L34" s="1">
        <v>14</v>
      </c>
      <c r="M34" s="1">
        <v>11</v>
      </c>
      <c r="N34" s="1">
        <v>3</v>
      </c>
      <c r="O34" s="1">
        <v>3</v>
      </c>
      <c r="P34" s="1">
        <v>12</v>
      </c>
      <c r="Q34" s="1">
        <v>10</v>
      </c>
      <c r="R34" s="1">
        <v>5</v>
      </c>
      <c r="S34" s="1">
        <v>5</v>
      </c>
      <c r="T34" s="1">
        <v>2</v>
      </c>
      <c r="U34" s="1">
        <v>3</v>
      </c>
      <c r="V34" s="1">
        <v>0</v>
      </c>
      <c r="W34" s="4">
        <v>0</v>
      </c>
    </row>
    <row r="35" spans="1:23" x14ac:dyDescent="0.2">
      <c r="A35" s="3">
        <v>41895</v>
      </c>
      <c r="B35" s="2">
        <v>5</v>
      </c>
      <c r="C35" s="1" t="s">
        <v>25</v>
      </c>
      <c r="D35" s="1" t="s">
        <v>17</v>
      </c>
      <c r="E35" s="1">
        <v>0</v>
      </c>
      <c r="F35" s="1">
        <v>1</v>
      </c>
      <c r="G35" s="1" t="s">
        <v>8</v>
      </c>
      <c r="H35" s="1">
        <v>0</v>
      </c>
      <c r="I35" s="1">
        <v>1</v>
      </c>
      <c r="J35" s="1" t="s">
        <v>8</v>
      </c>
      <c r="K35" s="1" t="s">
        <v>34</v>
      </c>
      <c r="L35" s="1">
        <v>18</v>
      </c>
      <c r="M35" s="1">
        <v>5</v>
      </c>
      <c r="N35" s="1">
        <v>1</v>
      </c>
      <c r="O35" s="1">
        <v>1</v>
      </c>
      <c r="P35" s="1">
        <v>9</v>
      </c>
      <c r="Q35" s="1">
        <v>10</v>
      </c>
      <c r="R35" s="1">
        <v>7</v>
      </c>
      <c r="S35" s="1">
        <v>6</v>
      </c>
      <c r="T35" s="1">
        <v>2</v>
      </c>
      <c r="U35" s="1">
        <v>1</v>
      </c>
      <c r="V35" s="1">
        <v>0</v>
      </c>
      <c r="W35" s="4">
        <v>0</v>
      </c>
    </row>
    <row r="36" spans="1:23" x14ac:dyDescent="0.2">
      <c r="A36" s="3">
        <v>41895</v>
      </c>
      <c r="B36" s="2">
        <v>5</v>
      </c>
      <c r="C36" s="1" t="s">
        <v>26</v>
      </c>
      <c r="D36" s="1" t="s">
        <v>28</v>
      </c>
      <c r="E36" s="1">
        <v>4</v>
      </c>
      <c r="F36" s="1">
        <v>0</v>
      </c>
      <c r="G36" s="1" t="s">
        <v>3</v>
      </c>
      <c r="H36" s="1">
        <v>2</v>
      </c>
      <c r="I36" s="1">
        <v>0</v>
      </c>
      <c r="J36" s="1" t="s">
        <v>3</v>
      </c>
      <c r="K36" s="1" t="s">
        <v>24</v>
      </c>
      <c r="L36" s="1">
        <v>10</v>
      </c>
      <c r="M36" s="1">
        <v>9</v>
      </c>
      <c r="N36" s="1">
        <v>7</v>
      </c>
      <c r="O36" s="1">
        <v>4</v>
      </c>
      <c r="P36" s="1">
        <v>15</v>
      </c>
      <c r="Q36" s="1">
        <v>7</v>
      </c>
      <c r="R36" s="1">
        <v>5</v>
      </c>
      <c r="S36" s="1">
        <v>5</v>
      </c>
      <c r="T36" s="1">
        <v>0</v>
      </c>
      <c r="U36" s="1">
        <v>2</v>
      </c>
      <c r="V36" s="1">
        <v>0</v>
      </c>
      <c r="W36" s="4">
        <v>0</v>
      </c>
    </row>
    <row r="37" spans="1:23" x14ac:dyDescent="0.2">
      <c r="A37" s="3">
        <v>41895</v>
      </c>
      <c r="B37" s="2">
        <v>5</v>
      </c>
      <c r="C37" s="1" t="s">
        <v>16</v>
      </c>
      <c r="D37" s="1" t="s">
        <v>6</v>
      </c>
      <c r="E37" s="1">
        <v>0</v>
      </c>
      <c r="F37" s="1">
        <v>1</v>
      </c>
      <c r="G37" s="1" t="s">
        <v>8</v>
      </c>
      <c r="H37" s="1">
        <v>0</v>
      </c>
      <c r="I37" s="1">
        <v>0</v>
      </c>
      <c r="J37" s="1" t="s">
        <v>4</v>
      </c>
      <c r="K37" s="1" t="s">
        <v>33</v>
      </c>
      <c r="L37" s="1">
        <v>24</v>
      </c>
      <c r="M37" s="1">
        <v>8</v>
      </c>
      <c r="N37" s="1">
        <v>4</v>
      </c>
      <c r="O37" s="1">
        <v>1</v>
      </c>
      <c r="P37" s="1">
        <v>8</v>
      </c>
      <c r="Q37" s="1">
        <v>15</v>
      </c>
      <c r="R37" s="1">
        <v>13</v>
      </c>
      <c r="S37" s="1">
        <v>3</v>
      </c>
      <c r="T37" s="1">
        <v>3</v>
      </c>
      <c r="U37" s="1">
        <v>0</v>
      </c>
      <c r="V37" s="1">
        <v>0</v>
      </c>
      <c r="W37" s="4">
        <v>0</v>
      </c>
    </row>
    <row r="38" spans="1:23" x14ac:dyDescent="0.2">
      <c r="A38" s="3">
        <v>41895</v>
      </c>
      <c r="B38" s="2">
        <v>5</v>
      </c>
      <c r="C38" s="1" t="s">
        <v>20</v>
      </c>
      <c r="D38" s="1" t="s">
        <v>23</v>
      </c>
      <c r="E38" s="1">
        <v>2</v>
      </c>
      <c r="F38" s="1">
        <v>2</v>
      </c>
      <c r="G38" s="1" t="s">
        <v>4</v>
      </c>
      <c r="H38" s="1">
        <v>1</v>
      </c>
      <c r="I38" s="1">
        <v>1</v>
      </c>
      <c r="J38" s="1" t="s">
        <v>4</v>
      </c>
      <c r="K38" s="1" t="s">
        <v>15</v>
      </c>
      <c r="L38" s="1">
        <v>6</v>
      </c>
      <c r="M38" s="1">
        <v>15</v>
      </c>
      <c r="N38" s="1">
        <v>1</v>
      </c>
      <c r="O38" s="1">
        <v>6</v>
      </c>
      <c r="P38" s="1">
        <v>10</v>
      </c>
      <c r="Q38" s="1">
        <v>13</v>
      </c>
      <c r="R38" s="1">
        <v>5</v>
      </c>
      <c r="S38" s="1">
        <v>5</v>
      </c>
      <c r="T38" s="1">
        <v>5</v>
      </c>
      <c r="U38" s="1">
        <v>1</v>
      </c>
      <c r="V38" s="1">
        <v>0</v>
      </c>
      <c r="W38" s="4">
        <v>0</v>
      </c>
    </row>
    <row r="39" spans="1:23" x14ac:dyDescent="0.2">
      <c r="A39" s="3">
        <v>41895</v>
      </c>
      <c r="B39" s="2">
        <v>5</v>
      </c>
      <c r="C39" s="1" t="s">
        <v>19</v>
      </c>
      <c r="D39" s="1" t="s">
        <v>7</v>
      </c>
      <c r="E39" s="1">
        <v>0</v>
      </c>
      <c r="F39" s="1">
        <v>2</v>
      </c>
      <c r="G39" s="1" t="s">
        <v>8</v>
      </c>
      <c r="H39" s="1">
        <v>0</v>
      </c>
      <c r="I39" s="1">
        <v>1</v>
      </c>
      <c r="J39" s="1" t="s">
        <v>8</v>
      </c>
      <c r="K39" s="1" t="s">
        <v>18</v>
      </c>
      <c r="L39" s="1">
        <v>11</v>
      </c>
      <c r="M39" s="1">
        <v>11</v>
      </c>
      <c r="N39" s="1">
        <v>1</v>
      </c>
      <c r="O39" s="1">
        <v>4</v>
      </c>
      <c r="P39" s="1">
        <v>12</v>
      </c>
      <c r="Q39" s="1">
        <v>8</v>
      </c>
      <c r="R39" s="1">
        <v>9</v>
      </c>
      <c r="S39" s="1">
        <v>1</v>
      </c>
      <c r="T39" s="1">
        <v>2</v>
      </c>
      <c r="U39" s="1">
        <v>3</v>
      </c>
      <c r="V39" s="1">
        <v>0</v>
      </c>
      <c r="W39" s="4">
        <v>0</v>
      </c>
    </row>
    <row r="40" spans="1:23" x14ac:dyDescent="0.2">
      <c r="A40" s="3">
        <v>41896</v>
      </c>
      <c r="B40" s="2">
        <v>6</v>
      </c>
      <c r="C40" s="1" t="s">
        <v>10</v>
      </c>
      <c r="D40" s="1" t="s">
        <v>13</v>
      </c>
      <c r="E40" s="1">
        <v>4</v>
      </c>
      <c r="F40" s="1">
        <v>0</v>
      </c>
      <c r="G40" s="1" t="s">
        <v>3</v>
      </c>
      <c r="H40" s="1">
        <v>3</v>
      </c>
      <c r="I40" s="1">
        <v>0</v>
      </c>
      <c r="J40" s="1" t="s">
        <v>3</v>
      </c>
      <c r="K40" s="1" t="s">
        <v>39</v>
      </c>
      <c r="L40" s="1">
        <v>19</v>
      </c>
      <c r="M40" s="1">
        <v>9</v>
      </c>
      <c r="N40" s="1">
        <v>9</v>
      </c>
      <c r="O40" s="1">
        <v>2</v>
      </c>
      <c r="P40" s="1">
        <v>11</v>
      </c>
      <c r="Q40" s="1">
        <v>8</v>
      </c>
      <c r="R40" s="1">
        <v>3</v>
      </c>
      <c r="S40" s="1">
        <v>1</v>
      </c>
      <c r="T40" s="1">
        <v>1</v>
      </c>
      <c r="U40" s="1">
        <v>0</v>
      </c>
      <c r="V40" s="1">
        <v>0</v>
      </c>
      <c r="W40" s="4">
        <v>0</v>
      </c>
    </row>
    <row r="41" spans="1:23" x14ac:dyDescent="0.2">
      <c r="A41" s="3">
        <v>41897</v>
      </c>
      <c r="B41" s="2">
        <v>6</v>
      </c>
      <c r="C41" s="1" t="s">
        <v>14</v>
      </c>
      <c r="D41" s="1" t="s">
        <v>22</v>
      </c>
      <c r="E41" s="1">
        <v>2</v>
      </c>
      <c r="F41" s="1">
        <v>2</v>
      </c>
      <c r="G41" s="1" t="s">
        <v>4</v>
      </c>
      <c r="H41" s="1">
        <v>1</v>
      </c>
      <c r="I41" s="1">
        <v>0</v>
      </c>
      <c r="J41" s="1" t="s">
        <v>3</v>
      </c>
      <c r="K41" s="1" t="s">
        <v>30</v>
      </c>
      <c r="L41" s="1">
        <v>11</v>
      </c>
      <c r="M41" s="1">
        <v>16</v>
      </c>
      <c r="N41" s="1">
        <v>6</v>
      </c>
      <c r="O41" s="1">
        <v>4</v>
      </c>
      <c r="P41" s="1">
        <v>12</v>
      </c>
      <c r="Q41" s="1">
        <v>7</v>
      </c>
      <c r="R41" s="1">
        <v>3</v>
      </c>
      <c r="S41" s="1">
        <v>10</v>
      </c>
      <c r="T41" s="1">
        <v>3</v>
      </c>
      <c r="U41" s="1">
        <v>1</v>
      </c>
      <c r="V41" s="1">
        <v>0</v>
      </c>
      <c r="W41" s="4">
        <v>0</v>
      </c>
    </row>
    <row r="42" spans="1:23" x14ac:dyDescent="0.2">
      <c r="A42" s="3">
        <v>41902</v>
      </c>
      <c r="B42" s="2">
        <v>6</v>
      </c>
      <c r="C42" s="1" t="s">
        <v>17</v>
      </c>
      <c r="D42" s="1" t="s">
        <v>1</v>
      </c>
      <c r="E42" s="1">
        <v>0</v>
      </c>
      <c r="F42" s="1">
        <v>3</v>
      </c>
      <c r="G42" s="1" t="s">
        <v>8</v>
      </c>
      <c r="H42" s="1">
        <v>0</v>
      </c>
      <c r="I42" s="1">
        <v>3</v>
      </c>
      <c r="J42" s="1" t="s">
        <v>8</v>
      </c>
      <c r="K42" s="1" t="s">
        <v>9</v>
      </c>
      <c r="L42" s="1">
        <v>6</v>
      </c>
      <c r="M42" s="1">
        <v>9</v>
      </c>
      <c r="N42" s="1">
        <v>2</v>
      </c>
      <c r="O42" s="1">
        <v>3</v>
      </c>
      <c r="P42" s="1">
        <v>11</v>
      </c>
      <c r="Q42" s="1">
        <v>9</v>
      </c>
      <c r="R42" s="1">
        <v>5</v>
      </c>
      <c r="S42" s="1">
        <v>5</v>
      </c>
      <c r="T42" s="1">
        <v>1</v>
      </c>
      <c r="U42" s="1">
        <v>3</v>
      </c>
      <c r="V42" s="1">
        <v>0</v>
      </c>
      <c r="W42" s="4">
        <v>0</v>
      </c>
    </row>
    <row r="43" spans="1:23" x14ac:dyDescent="0.2">
      <c r="A43" s="3">
        <v>41902</v>
      </c>
      <c r="B43" s="2">
        <v>6</v>
      </c>
      <c r="C43" s="1" t="s">
        <v>31</v>
      </c>
      <c r="D43" s="1" t="s">
        <v>20</v>
      </c>
      <c r="E43" s="1">
        <v>0</v>
      </c>
      <c r="F43" s="1">
        <v>0</v>
      </c>
      <c r="G43" s="1" t="s">
        <v>4</v>
      </c>
      <c r="H43" s="1">
        <v>0</v>
      </c>
      <c r="I43" s="1">
        <v>0</v>
      </c>
      <c r="J43" s="1" t="s">
        <v>4</v>
      </c>
      <c r="K43" s="1" t="s">
        <v>18</v>
      </c>
      <c r="L43" s="1">
        <v>17</v>
      </c>
      <c r="M43" s="1">
        <v>14</v>
      </c>
      <c r="N43" s="1">
        <v>6</v>
      </c>
      <c r="O43" s="1">
        <v>6</v>
      </c>
      <c r="P43" s="1">
        <v>14</v>
      </c>
      <c r="Q43" s="1">
        <v>14</v>
      </c>
      <c r="R43" s="1">
        <v>5</v>
      </c>
      <c r="S43" s="1">
        <v>1</v>
      </c>
      <c r="T43" s="1">
        <v>1</v>
      </c>
      <c r="U43" s="1">
        <v>2</v>
      </c>
      <c r="V43" s="1">
        <v>0</v>
      </c>
      <c r="W43" s="4">
        <v>0</v>
      </c>
    </row>
    <row r="44" spans="1:23" x14ac:dyDescent="0.2">
      <c r="A44" s="3">
        <v>41902</v>
      </c>
      <c r="B44" s="2">
        <v>6</v>
      </c>
      <c r="C44" s="1" t="s">
        <v>28</v>
      </c>
      <c r="D44" s="1" t="s">
        <v>14</v>
      </c>
      <c r="E44" s="1">
        <v>2</v>
      </c>
      <c r="F44" s="1">
        <v>2</v>
      </c>
      <c r="G44" s="1" t="s">
        <v>4</v>
      </c>
      <c r="H44" s="1">
        <v>0</v>
      </c>
      <c r="I44" s="1">
        <v>0</v>
      </c>
      <c r="J44" s="1" t="s">
        <v>4</v>
      </c>
      <c r="K44" s="1" t="s">
        <v>21</v>
      </c>
      <c r="L44" s="1">
        <v>25</v>
      </c>
      <c r="M44" s="1">
        <v>10</v>
      </c>
      <c r="N44" s="1">
        <v>7</v>
      </c>
      <c r="O44" s="1">
        <v>3</v>
      </c>
      <c r="P44" s="1">
        <v>11</v>
      </c>
      <c r="Q44" s="1">
        <v>11</v>
      </c>
      <c r="R44" s="1">
        <v>4</v>
      </c>
      <c r="S44" s="1">
        <v>2</v>
      </c>
      <c r="T44" s="1">
        <v>4</v>
      </c>
      <c r="U44" s="1">
        <v>2</v>
      </c>
      <c r="V44" s="1">
        <v>0</v>
      </c>
      <c r="W44" s="4">
        <v>0</v>
      </c>
    </row>
    <row r="45" spans="1:23" x14ac:dyDescent="0.2">
      <c r="A45" s="3">
        <v>41902</v>
      </c>
      <c r="B45" s="2">
        <v>6</v>
      </c>
      <c r="C45" s="1" t="s">
        <v>13</v>
      </c>
      <c r="D45" s="1" t="s">
        <v>16</v>
      </c>
      <c r="E45" s="1">
        <v>2</v>
      </c>
      <c r="F45" s="1">
        <v>2</v>
      </c>
      <c r="G45" s="1" t="s">
        <v>4</v>
      </c>
      <c r="H45" s="1">
        <v>1</v>
      </c>
      <c r="I45" s="1">
        <v>1</v>
      </c>
      <c r="J45" s="1" t="s">
        <v>4</v>
      </c>
      <c r="K45" s="1" t="s">
        <v>30</v>
      </c>
      <c r="L45" s="1">
        <v>21</v>
      </c>
      <c r="M45" s="1">
        <v>8</v>
      </c>
      <c r="N45" s="1">
        <v>5</v>
      </c>
      <c r="O45" s="1">
        <v>4</v>
      </c>
      <c r="P45" s="1">
        <v>6</v>
      </c>
      <c r="Q45" s="1">
        <v>15</v>
      </c>
      <c r="R45" s="1">
        <v>10</v>
      </c>
      <c r="S45" s="1">
        <v>1</v>
      </c>
      <c r="T45" s="1">
        <v>2</v>
      </c>
      <c r="U45" s="1">
        <v>4</v>
      </c>
      <c r="V45" s="1">
        <v>0</v>
      </c>
      <c r="W45" s="4">
        <v>0</v>
      </c>
    </row>
    <row r="46" spans="1:23" x14ac:dyDescent="0.2">
      <c r="A46" s="3">
        <v>41902</v>
      </c>
      <c r="B46" s="2">
        <v>6</v>
      </c>
      <c r="C46" s="1" t="s">
        <v>11</v>
      </c>
      <c r="D46" s="1" t="s">
        <v>26</v>
      </c>
      <c r="E46" s="1">
        <v>0</v>
      </c>
      <c r="F46" s="1">
        <v>1</v>
      </c>
      <c r="G46" s="1" t="s">
        <v>8</v>
      </c>
      <c r="H46" s="1">
        <v>0</v>
      </c>
      <c r="I46" s="1">
        <v>0</v>
      </c>
      <c r="J46" s="1" t="s">
        <v>4</v>
      </c>
      <c r="K46" s="1" t="s">
        <v>5</v>
      </c>
      <c r="L46" s="1">
        <v>5</v>
      </c>
      <c r="M46" s="1">
        <v>11</v>
      </c>
      <c r="N46" s="1">
        <v>2</v>
      </c>
      <c r="O46" s="1">
        <v>4</v>
      </c>
      <c r="P46" s="1">
        <v>11</v>
      </c>
      <c r="Q46" s="1">
        <v>15</v>
      </c>
      <c r="R46" s="1">
        <v>2</v>
      </c>
      <c r="S46" s="1">
        <v>4</v>
      </c>
      <c r="T46" s="1">
        <v>0</v>
      </c>
      <c r="U46" s="1">
        <v>4</v>
      </c>
      <c r="V46" s="1">
        <v>1</v>
      </c>
      <c r="W46" s="4">
        <v>0</v>
      </c>
    </row>
    <row r="47" spans="1:23" x14ac:dyDescent="0.2">
      <c r="A47" s="3">
        <v>41902</v>
      </c>
      <c r="B47" s="2">
        <v>6</v>
      </c>
      <c r="C47" s="1" t="s">
        <v>22</v>
      </c>
      <c r="D47" s="1" t="s">
        <v>25</v>
      </c>
      <c r="E47" s="1">
        <v>3</v>
      </c>
      <c r="F47" s="1">
        <v>1</v>
      </c>
      <c r="G47" s="1" t="s">
        <v>3</v>
      </c>
      <c r="H47" s="1">
        <v>2</v>
      </c>
      <c r="I47" s="1">
        <v>1</v>
      </c>
      <c r="J47" s="1" t="s">
        <v>3</v>
      </c>
      <c r="K47" s="1" t="s">
        <v>15</v>
      </c>
      <c r="L47" s="1">
        <v>13</v>
      </c>
      <c r="M47" s="1">
        <v>11</v>
      </c>
      <c r="N47" s="1">
        <v>7</v>
      </c>
      <c r="O47" s="1">
        <v>5</v>
      </c>
      <c r="P47" s="1">
        <v>16</v>
      </c>
      <c r="Q47" s="1">
        <v>11</v>
      </c>
      <c r="R47" s="1">
        <v>7</v>
      </c>
      <c r="S47" s="1">
        <v>5</v>
      </c>
      <c r="T47" s="1">
        <v>4</v>
      </c>
      <c r="U47" s="1">
        <v>1</v>
      </c>
      <c r="V47" s="1">
        <v>0</v>
      </c>
      <c r="W47" s="4">
        <v>0</v>
      </c>
    </row>
    <row r="48" spans="1:23" x14ac:dyDescent="0.2">
      <c r="A48" s="3">
        <v>41903</v>
      </c>
      <c r="B48" s="2">
        <v>7</v>
      </c>
      <c r="C48" s="1" t="s">
        <v>7</v>
      </c>
      <c r="D48" s="1" t="s">
        <v>2</v>
      </c>
      <c r="E48" s="1">
        <v>2</v>
      </c>
      <c r="F48" s="1">
        <v>3</v>
      </c>
      <c r="G48" s="1" t="s">
        <v>8</v>
      </c>
      <c r="H48" s="1">
        <v>1</v>
      </c>
      <c r="I48" s="1">
        <v>1</v>
      </c>
      <c r="J48" s="1" t="s">
        <v>4</v>
      </c>
      <c r="K48" s="1" t="s">
        <v>33</v>
      </c>
      <c r="L48" s="1">
        <v>17</v>
      </c>
      <c r="M48" s="1">
        <v>10</v>
      </c>
      <c r="N48" s="1">
        <v>6</v>
      </c>
      <c r="O48" s="1">
        <v>3</v>
      </c>
      <c r="P48" s="1">
        <v>8</v>
      </c>
      <c r="Q48" s="1">
        <v>13</v>
      </c>
      <c r="R48" s="1">
        <v>7</v>
      </c>
      <c r="S48" s="1">
        <v>1</v>
      </c>
      <c r="T48" s="1">
        <v>2</v>
      </c>
      <c r="U48" s="1">
        <v>2</v>
      </c>
      <c r="V48" s="1">
        <v>0</v>
      </c>
      <c r="W48" s="4">
        <v>0</v>
      </c>
    </row>
    <row r="49" spans="1:23" x14ac:dyDescent="0.2">
      <c r="A49" s="3">
        <v>41903</v>
      </c>
      <c r="B49" s="2">
        <v>7</v>
      </c>
      <c r="C49" s="1" t="s">
        <v>6</v>
      </c>
      <c r="D49" s="1" t="s">
        <v>10</v>
      </c>
      <c r="E49" s="1">
        <v>5</v>
      </c>
      <c r="F49" s="1">
        <v>3</v>
      </c>
      <c r="G49" s="1" t="s">
        <v>3</v>
      </c>
      <c r="H49" s="1">
        <v>1</v>
      </c>
      <c r="I49" s="1">
        <v>2</v>
      </c>
      <c r="J49" s="1" t="s">
        <v>8</v>
      </c>
      <c r="K49" s="1" t="s">
        <v>27</v>
      </c>
      <c r="L49" s="1">
        <v>15</v>
      </c>
      <c r="M49" s="1">
        <v>16</v>
      </c>
      <c r="N49" s="1">
        <v>5</v>
      </c>
      <c r="O49" s="1">
        <v>5</v>
      </c>
      <c r="P49" s="1">
        <v>11</v>
      </c>
      <c r="Q49" s="1">
        <v>9</v>
      </c>
      <c r="R49" s="1">
        <v>2</v>
      </c>
      <c r="S49" s="1">
        <v>4</v>
      </c>
      <c r="T49" s="1">
        <v>1</v>
      </c>
      <c r="U49" s="1">
        <v>1</v>
      </c>
      <c r="V49" s="1">
        <v>0</v>
      </c>
      <c r="W49" s="4">
        <v>1</v>
      </c>
    </row>
    <row r="50" spans="1:23" x14ac:dyDescent="0.2">
      <c r="A50" s="3">
        <v>41903</v>
      </c>
      <c r="B50" s="2">
        <v>7</v>
      </c>
      <c r="C50" s="1" t="s">
        <v>29</v>
      </c>
      <c r="D50" s="1" t="s">
        <v>32</v>
      </c>
      <c r="E50" s="1">
        <v>1</v>
      </c>
      <c r="F50" s="1">
        <v>1</v>
      </c>
      <c r="G50" s="1" t="s">
        <v>4</v>
      </c>
      <c r="H50" s="1">
        <v>0</v>
      </c>
      <c r="I50" s="1">
        <v>0</v>
      </c>
      <c r="J50" s="1" t="s">
        <v>4</v>
      </c>
      <c r="K50" s="1" t="s">
        <v>12</v>
      </c>
      <c r="L50" s="1">
        <v>16</v>
      </c>
      <c r="M50" s="1">
        <v>6</v>
      </c>
      <c r="N50" s="1">
        <v>4</v>
      </c>
      <c r="O50" s="1">
        <v>2</v>
      </c>
      <c r="P50" s="1">
        <v>16</v>
      </c>
      <c r="Q50" s="1">
        <v>12</v>
      </c>
      <c r="R50" s="1">
        <v>14</v>
      </c>
      <c r="S50" s="1">
        <v>2</v>
      </c>
      <c r="T50" s="1">
        <v>3</v>
      </c>
      <c r="U50" s="1">
        <v>4</v>
      </c>
      <c r="V50" s="1">
        <v>1</v>
      </c>
      <c r="W50" s="4">
        <v>0</v>
      </c>
    </row>
    <row r="51" spans="1:23" x14ac:dyDescent="0.2">
      <c r="A51" s="3">
        <v>41903</v>
      </c>
      <c r="B51" s="2">
        <v>7</v>
      </c>
      <c r="C51" s="1" t="s">
        <v>23</v>
      </c>
      <c r="D51" s="1" t="s">
        <v>19</v>
      </c>
      <c r="E51" s="1">
        <v>0</v>
      </c>
      <c r="F51" s="1">
        <v>1</v>
      </c>
      <c r="G51" s="1" t="s">
        <v>8</v>
      </c>
      <c r="H51" s="1">
        <v>0</v>
      </c>
      <c r="I51" s="1">
        <v>0</v>
      </c>
      <c r="J51" s="1" t="s">
        <v>4</v>
      </c>
      <c r="K51" s="1" t="s">
        <v>35</v>
      </c>
      <c r="L51" s="1">
        <v>7</v>
      </c>
      <c r="M51" s="1">
        <v>10</v>
      </c>
      <c r="N51" s="1">
        <v>1</v>
      </c>
      <c r="O51" s="1">
        <v>4</v>
      </c>
      <c r="P51" s="1">
        <v>12</v>
      </c>
      <c r="Q51" s="1">
        <v>7</v>
      </c>
      <c r="R51" s="1">
        <v>9</v>
      </c>
      <c r="S51" s="1">
        <v>7</v>
      </c>
      <c r="T51" s="1">
        <v>2</v>
      </c>
      <c r="U51" s="1">
        <v>2</v>
      </c>
      <c r="V51" s="1">
        <v>0</v>
      </c>
      <c r="W51" s="4">
        <v>0</v>
      </c>
    </row>
    <row r="52" spans="1:23" x14ac:dyDescent="0.2">
      <c r="A52" s="3">
        <v>41909</v>
      </c>
      <c r="B52" s="2">
        <v>7</v>
      </c>
      <c r="C52" s="1" t="s">
        <v>1</v>
      </c>
      <c r="D52" s="1" t="s">
        <v>23</v>
      </c>
      <c r="E52" s="1">
        <v>1</v>
      </c>
      <c r="F52" s="1">
        <v>1</v>
      </c>
      <c r="G52" s="1" t="s">
        <v>4</v>
      </c>
      <c r="H52" s="1">
        <v>0</v>
      </c>
      <c r="I52" s="1">
        <v>0</v>
      </c>
      <c r="J52" s="1" t="s">
        <v>4</v>
      </c>
      <c r="K52" s="1" t="s">
        <v>33</v>
      </c>
      <c r="L52" s="1">
        <v>16</v>
      </c>
      <c r="M52" s="1">
        <v>6</v>
      </c>
      <c r="N52" s="1">
        <v>6</v>
      </c>
      <c r="O52" s="1">
        <v>4</v>
      </c>
      <c r="P52" s="1">
        <v>7</v>
      </c>
      <c r="Q52" s="1">
        <v>16</v>
      </c>
      <c r="R52" s="1">
        <v>15</v>
      </c>
      <c r="S52" s="1">
        <v>5</v>
      </c>
      <c r="T52" s="1">
        <v>3</v>
      </c>
      <c r="U52" s="1">
        <v>6</v>
      </c>
      <c r="V52" s="1">
        <v>0</v>
      </c>
      <c r="W52" s="4">
        <v>0</v>
      </c>
    </row>
    <row r="53" spans="1:23" x14ac:dyDescent="0.2">
      <c r="A53" s="3">
        <v>41909</v>
      </c>
      <c r="B53" s="2">
        <v>7</v>
      </c>
      <c r="C53" s="1" t="s">
        <v>32</v>
      </c>
      <c r="D53" s="1" t="s">
        <v>17</v>
      </c>
      <c r="E53" s="1">
        <v>3</v>
      </c>
      <c r="F53" s="1">
        <v>0</v>
      </c>
      <c r="G53" s="1" t="s">
        <v>3</v>
      </c>
      <c r="H53" s="1">
        <v>1</v>
      </c>
      <c r="I53" s="1">
        <v>0</v>
      </c>
      <c r="J53" s="1" t="s">
        <v>3</v>
      </c>
      <c r="K53" s="1" t="s">
        <v>39</v>
      </c>
      <c r="L53" s="1">
        <v>17</v>
      </c>
      <c r="M53" s="1">
        <v>7</v>
      </c>
      <c r="N53" s="1">
        <v>8</v>
      </c>
      <c r="O53" s="1">
        <v>1</v>
      </c>
      <c r="P53" s="1">
        <v>11</v>
      </c>
      <c r="Q53" s="1">
        <v>9</v>
      </c>
      <c r="R53" s="1">
        <v>9</v>
      </c>
      <c r="S53" s="1">
        <v>2</v>
      </c>
      <c r="T53" s="1">
        <v>2</v>
      </c>
      <c r="U53" s="1">
        <v>2</v>
      </c>
      <c r="V53" s="1">
        <v>0</v>
      </c>
      <c r="W53" s="4">
        <v>0</v>
      </c>
    </row>
    <row r="54" spans="1:23" x14ac:dyDescent="0.2">
      <c r="A54" s="3">
        <v>41909</v>
      </c>
      <c r="B54" s="2">
        <v>7</v>
      </c>
      <c r="C54" s="1" t="s">
        <v>2</v>
      </c>
      <c r="D54" s="1" t="s">
        <v>6</v>
      </c>
      <c r="E54" s="1">
        <v>2</v>
      </c>
      <c r="F54" s="1">
        <v>0</v>
      </c>
      <c r="G54" s="1" t="s">
        <v>3</v>
      </c>
      <c r="H54" s="1">
        <v>0</v>
      </c>
      <c r="I54" s="1">
        <v>0</v>
      </c>
      <c r="J54" s="1" t="s">
        <v>4</v>
      </c>
      <c r="K54" s="1" t="s">
        <v>40</v>
      </c>
      <c r="L54" s="1">
        <v>16</v>
      </c>
      <c r="M54" s="1">
        <v>7</v>
      </c>
      <c r="N54" s="1">
        <v>6</v>
      </c>
      <c r="O54" s="1">
        <v>1</v>
      </c>
      <c r="P54" s="1">
        <v>14</v>
      </c>
      <c r="Q54" s="1">
        <v>9</v>
      </c>
      <c r="R54" s="1">
        <v>6</v>
      </c>
      <c r="S54" s="1">
        <v>6</v>
      </c>
      <c r="T54" s="1">
        <v>0</v>
      </c>
      <c r="U54" s="1">
        <v>2</v>
      </c>
      <c r="V54" s="1">
        <v>0</v>
      </c>
      <c r="W54" s="4">
        <v>0</v>
      </c>
    </row>
    <row r="55" spans="1:23" x14ac:dyDescent="0.2">
      <c r="A55" s="3">
        <v>41909</v>
      </c>
      <c r="B55" s="2">
        <v>7</v>
      </c>
      <c r="C55" s="1" t="s">
        <v>14</v>
      </c>
      <c r="D55" s="1" t="s">
        <v>29</v>
      </c>
      <c r="E55" s="1">
        <v>2</v>
      </c>
      <c r="F55" s="1">
        <v>4</v>
      </c>
      <c r="G55" s="1" t="s">
        <v>8</v>
      </c>
      <c r="H55" s="1">
        <v>2</v>
      </c>
      <c r="I55" s="1">
        <v>2</v>
      </c>
      <c r="J55" s="1" t="s">
        <v>4</v>
      </c>
      <c r="K55" s="1" t="s">
        <v>18</v>
      </c>
      <c r="L55" s="1">
        <v>10</v>
      </c>
      <c r="M55" s="1">
        <v>20</v>
      </c>
      <c r="N55" s="1">
        <v>5</v>
      </c>
      <c r="O55" s="1">
        <v>6</v>
      </c>
      <c r="P55" s="1">
        <v>10</v>
      </c>
      <c r="Q55" s="1">
        <v>6</v>
      </c>
      <c r="R55" s="1">
        <v>3</v>
      </c>
      <c r="S55" s="1">
        <v>8</v>
      </c>
      <c r="T55" s="1">
        <v>0</v>
      </c>
      <c r="U55" s="1">
        <v>2</v>
      </c>
      <c r="V55" s="1">
        <v>0</v>
      </c>
      <c r="W55" s="4">
        <v>0</v>
      </c>
    </row>
    <row r="56" spans="1:23" x14ac:dyDescent="0.2">
      <c r="A56" s="3">
        <v>41909</v>
      </c>
      <c r="B56" s="2">
        <v>7</v>
      </c>
      <c r="C56" s="1" t="s">
        <v>25</v>
      </c>
      <c r="D56" s="1" t="s">
        <v>7</v>
      </c>
      <c r="E56" s="1">
        <v>1</v>
      </c>
      <c r="F56" s="1">
        <v>1</v>
      </c>
      <c r="G56" s="1" t="s">
        <v>4</v>
      </c>
      <c r="H56" s="1">
        <v>0</v>
      </c>
      <c r="I56" s="1">
        <v>0</v>
      </c>
      <c r="J56" s="1" t="s">
        <v>4</v>
      </c>
      <c r="K56" s="1" t="s">
        <v>30</v>
      </c>
      <c r="L56" s="1">
        <v>24</v>
      </c>
      <c r="M56" s="1">
        <v>11</v>
      </c>
      <c r="N56" s="1">
        <v>8</v>
      </c>
      <c r="O56" s="1">
        <v>5</v>
      </c>
      <c r="P56" s="1">
        <v>8</v>
      </c>
      <c r="Q56" s="1">
        <v>9</v>
      </c>
      <c r="R56" s="1">
        <v>8</v>
      </c>
      <c r="S56" s="1">
        <v>2</v>
      </c>
      <c r="T56" s="1">
        <v>2</v>
      </c>
      <c r="U56" s="1">
        <v>1</v>
      </c>
      <c r="V56" s="1">
        <v>0</v>
      </c>
      <c r="W56" s="4">
        <v>0</v>
      </c>
    </row>
    <row r="57" spans="1:23" x14ac:dyDescent="0.2">
      <c r="A57" s="3">
        <v>41909</v>
      </c>
      <c r="B57" s="2">
        <v>7</v>
      </c>
      <c r="C57" s="1" t="s">
        <v>10</v>
      </c>
      <c r="D57" s="1" t="s">
        <v>22</v>
      </c>
      <c r="E57" s="1">
        <v>2</v>
      </c>
      <c r="F57" s="1">
        <v>1</v>
      </c>
      <c r="G57" s="1" t="s">
        <v>3</v>
      </c>
      <c r="H57" s="1">
        <v>2</v>
      </c>
      <c r="I57" s="1">
        <v>1</v>
      </c>
      <c r="J57" s="1" t="s">
        <v>3</v>
      </c>
      <c r="K57" s="1" t="s">
        <v>34</v>
      </c>
      <c r="L57" s="1">
        <v>8</v>
      </c>
      <c r="M57" s="1">
        <v>13</v>
      </c>
      <c r="N57" s="1">
        <v>3</v>
      </c>
      <c r="O57" s="1">
        <v>4</v>
      </c>
      <c r="P57" s="1">
        <v>10</v>
      </c>
      <c r="Q57" s="1">
        <v>12</v>
      </c>
      <c r="R57" s="1">
        <v>7</v>
      </c>
      <c r="S57" s="1">
        <v>10</v>
      </c>
      <c r="T57" s="1">
        <v>1</v>
      </c>
      <c r="U57" s="1">
        <v>3</v>
      </c>
      <c r="V57" s="1">
        <v>1</v>
      </c>
      <c r="W57" s="4">
        <v>0</v>
      </c>
    </row>
    <row r="58" spans="1:23" x14ac:dyDescent="0.2">
      <c r="A58" s="3">
        <v>41909</v>
      </c>
      <c r="B58" s="2">
        <v>7</v>
      </c>
      <c r="C58" s="1" t="s">
        <v>26</v>
      </c>
      <c r="D58" s="1" t="s">
        <v>13</v>
      </c>
      <c r="E58" s="1">
        <v>2</v>
      </c>
      <c r="F58" s="1">
        <v>1</v>
      </c>
      <c r="G58" s="1" t="s">
        <v>3</v>
      </c>
      <c r="H58" s="1">
        <v>0</v>
      </c>
      <c r="I58" s="1">
        <v>0</v>
      </c>
      <c r="J58" s="1" t="s">
        <v>4</v>
      </c>
      <c r="K58" s="1" t="s">
        <v>27</v>
      </c>
      <c r="L58" s="1">
        <v>19</v>
      </c>
      <c r="M58" s="1">
        <v>10</v>
      </c>
      <c r="N58" s="1">
        <v>9</v>
      </c>
      <c r="O58" s="1">
        <v>2</v>
      </c>
      <c r="P58" s="1">
        <v>12</v>
      </c>
      <c r="Q58" s="1">
        <v>11</v>
      </c>
      <c r="R58" s="1">
        <v>6</v>
      </c>
      <c r="S58" s="1">
        <v>3</v>
      </c>
      <c r="T58" s="1">
        <v>2</v>
      </c>
      <c r="U58" s="1">
        <v>1</v>
      </c>
      <c r="V58" s="1">
        <v>0</v>
      </c>
      <c r="W58" s="4">
        <v>0</v>
      </c>
    </row>
    <row r="59" spans="1:23" x14ac:dyDescent="0.2">
      <c r="A59" s="3">
        <v>41909</v>
      </c>
      <c r="B59" s="2">
        <v>7</v>
      </c>
      <c r="C59" s="1" t="s">
        <v>20</v>
      </c>
      <c r="D59" s="1" t="s">
        <v>11</v>
      </c>
      <c r="E59" s="1">
        <v>0</v>
      </c>
      <c r="F59" s="1">
        <v>0</v>
      </c>
      <c r="G59" s="1" t="s">
        <v>4</v>
      </c>
      <c r="H59" s="1">
        <v>0</v>
      </c>
      <c r="I59" s="1">
        <v>0</v>
      </c>
      <c r="J59" s="1" t="s">
        <v>4</v>
      </c>
      <c r="K59" s="1" t="s">
        <v>24</v>
      </c>
      <c r="L59" s="1">
        <v>15</v>
      </c>
      <c r="M59" s="1">
        <v>7</v>
      </c>
      <c r="N59" s="1">
        <v>3</v>
      </c>
      <c r="O59" s="1">
        <v>1</v>
      </c>
      <c r="P59" s="1">
        <v>13</v>
      </c>
      <c r="Q59" s="1">
        <v>15</v>
      </c>
      <c r="R59" s="1">
        <v>10</v>
      </c>
      <c r="S59" s="1">
        <v>1</v>
      </c>
      <c r="T59" s="1">
        <v>2</v>
      </c>
      <c r="U59" s="1">
        <v>1</v>
      </c>
      <c r="V59" s="1">
        <v>0</v>
      </c>
      <c r="W59" s="4">
        <v>1</v>
      </c>
    </row>
    <row r="60" spans="1:23" x14ac:dyDescent="0.2">
      <c r="A60" s="3">
        <v>41910</v>
      </c>
      <c r="B60" s="2">
        <v>8</v>
      </c>
      <c r="C60" s="1" t="s">
        <v>19</v>
      </c>
      <c r="D60" s="1" t="s">
        <v>31</v>
      </c>
      <c r="E60" s="1">
        <v>4</v>
      </c>
      <c r="F60" s="1">
        <v>0</v>
      </c>
      <c r="G60" s="1" t="s">
        <v>3</v>
      </c>
      <c r="H60" s="1">
        <v>2</v>
      </c>
      <c r="I60" s="1">
        <v>0</v>
      </c>
      <c r="J60" s="1" t="s">
        <v>3</v>
      </c>
      <c r="K60" s="1" t="s">
        <v>5</v>
      </c>
      <c r="L60" s="1">
        <v>20</v>
      </c>
      <c r="M60" s="1">
        <v>10</v>
      </c>
      <c r="N60" s="1">
        <v>6</v>
      </c>
      <c r="O60" s="1">
        <v>2</v>
      </c>
      <c r="P60" s="1">
        <v>7</v>
      </c>
      <c r="Q60" s="1">
        <v>9</v>
      </c>
      <c r="R60" s="1">
        <v>10</v>
      </c>
      <c r="S60" s="1">
        <v>2</v>
      </c>
      <c r="T60" s="1">
        <v>1</v>
      </c>
      <c r="U60" s="1">
        <v>2</v>
      </c>
      <c r="V60" s="1">
        <v>0</v>
      </c>
      <c r="W60" s="4">
        <v>0</v>
      </c>
    </row>
    <row r="61" spans="1:23" x14ac:dyDescent="0.2">
      <c r="A61" s="3">
        <v>41911</v>
      </c>
      <c r="B61" s="2">
        <v>8</v>
      </c>
      <c r="C61" s="1" t="s">
        <v>16</v>
      </c>
      <c r="D61" s="1" t="s">
        <v>28</v>
      </c>
      <c r="E61" s="1">
        <v>1</v>
      </c>
      <c r="F61" s="1">
        <v>0</v>
      </c>
      <c r="G61" s="1" t="s">
        <v>3</v>
      </c>
      <c r="H61" s="1">
        <v>1</v>
      </c>
      <c r="I61" s="1">
        <v>0</v>
      </c>
      <c r="J61" s="1" t="s">
        <v>3</v>
      </c>
      <c r="K61" s="1" t="s">
        <v>15</v>
      </c>
      <c r="L61" s="1">
        <v>12</v>
      </c>
      <c r="M61" s="1">
        <v>16</v>
      </c>
      <c r="N61" s="1">
        <v>3</v>
      </c>
      <c r="O61" s="1">
        <v>1</v>
      </c>
      <c r="P61" s="1">
        <v>20</v>
      </c>
      <c r="Q61" s="1">
        <v>15</v>
      </c>
      <c r="R61" s="1">
        <v>2</v>
      </c>
      <c r="S61" s="1">
        <v>10</v>
      </c>
      <c r="T61" s="1">
        <v>1</v>
      </c>
      <c r="U61" s="1">
        <v>2</v>
      </c>
      <c r="V61" s="1">
        <v>0</v>
      </c>
      <c r="W61" s="4">
        <v>0</v>
      </c>
    </row>
    <row r="62" spans="1:23" x14ac:dyDescent="0.2">
      <c r="A62" s="3">
        <v>41916</v>
      </c>
      <c r="B62" s="2">
        <v>8</v>
      </c>
      <c r="C62" s="1" t="s">
        <v>17</v>
      </c>
      <c r="D62" s="1" t="s">
        <v>29</v>
      </c>
      <c r="E62" s="1">
        <v>0</v>
      </c>
      <c r="F62" s="1">
        <v>2</v>
      </c>
      <c r="G62" s="1" t="s">
        <v>8</v>
      </c>
      <c r="H62" s="1">
        <v>0</v>
      </c>
      <c r="I62" s="1">
        <v>0</v>
      </c>
      <c r="J62" s="1" t="s">
        <v>4</v>
      </c>
      <c r="K62" s="1" t="s">
        <v>24</v>
      </c>
      <c r="L62" s="1">
        <v>6</v>
      </c>
      <c r="M62" s="1">
        <v>27</v>
      </c>
      <c r="N62" s="1">
        <v>1</v>
      </c>
      <c r="O62" s="1">
        <v>7</v>
      </c>
      <c r="P62" s="1">
        <v>4</v>
      </c>
      <c r="Q62" s="1">
        <v>6</v>
      </c>
      <c r="R62" s="1">
        <v>0</v>
      </c>
      <c r="S62" s="1">
        <v>7</v>
      </c>
      <c r="T62" s="1">
        <v>0</v>
      </c>
      <c r="U62" s="1">
        <v>1</v>
      </c>
      <c r="V62" s="1">
        <v>0</v>
      </c>
      <c r="W62" s="4">
        <v>0</v>
      </c>
    </row>
    <row r="63" spans="1:23" x14ac:dyDescent="0.2">
      <c r="A63" s="3">
        <v>41916</v>
      </c>
      <c r="B63" s="2">
        <v>8</v>
      </c>
      <c r="C63" s="1" t="s">
        <v>14</v>
      </c>
      <c r="D63" s="1" t="s">
        <v>2</v>
      </c>
      <c r="E63" s="1">
        <v>2</v>
      </c>
      <c r="F63" s="1">
        <v>0</v>
      </c>
      <c r="G63" s="1" t="s">
        <v>3</v>
      </c>
      <c r="H63" s="1">
        <v>0</v>
      </c>
      <c r="I63" s="1">
        <v>0</v>
      </c>
      <c r="J63" s="1" t="s">
        <v>4</v>
      </c>
      <c r="K63" s="1" t="s">
        <v>12</v>
      </c>
      <c r="L63" s="1">
        <v>15</v>
      </c>
      <c r="M63" s="1">
        <v>11</v>
      </c>
      <c r="N63" s="1">
        <v>2</v>
      </c>
      <c r="O63" s="1">
        <v>2</v>
      </c>
      <c r="P63" s="1">
        <v>6</v>
      </c>
      <c r="Q63" s="1">
        <v>14</v>
      </c>
      <c r="R63" s="1">
        <v>6</v>
      </c>
      <c r="S63" s="1">
        <v>7</v>
      </c>
      <c r="T63" s="1">
        <v>1</v>
      </c>
      <c r="U63" s="1">
        <v>2</v>
      </c>
      <c r="V63" s="1">
        <v>0</v>
      </c>
      <c r="W63" s="4">
        <v>0</v>
      </c>
    </row>
    <row r="64" spans="1:23" x14ac:dyDescent="0.2">
      <c r="A64" s="3">
        <v>41916</v>
      </c>
      <c r="B64" s="2">
        <v>8</v>
      </c>
      <c r="C64" s="1" t="s">
        <v>6</v>
      </c>
      <c r="D64" s="1" t="s">
        <v>31</v>
      </c>
      <c r="E64" s="1">
        <v>2</v>
      </c>
      <c r="F64" s="1">
        <v>2</v>
      </c>
      <c r="G64" s="1" t="s">
        <v>4</v>
      </c>
      <c r="H64" s="1">
        <v>2</v>
      </c>
      <c r="I64" s="1">
        <v>1</v>
      </c>
      <c r="J64" s="1" t="s">
        <v>3</v>
      </c>
      <c r="K64" s="1" t="s">
        <v>39</v>
      </c>
      <c r="L64" s="1">
        <v>15</v>
      </c>
      <c r="M64" s="1">
        <v>10</v>
      </c>
      <c r="N64" s="1">
        <v>6</v>
      </c>
      <c r="O64" s="1">
        <v>4</v>
      </c>
      <c r="P64" s="1">
        <v>16</v>
      </c>
      <c r="Q64" s="1">
        <v>12</v>
      </c>
      <c r="R64" s="1">
        <v>9</v>
      </c>
      <c r="S64" s="1">
        <v>3</v>
      </c>
      <c r="T64" s="1">
        <v>2</v>
      </c>
      <c r="U64" s="1">
        <v>2</v>
      </c>
      <c r="V64" s="1">
        <v>0</v>
      </c>
      <c r="W64" s="4">
        <v>0</v>
      </c>
    </row>
    <row r="65" spans="1:23" x14ac:dyDescent="0.2">
      <c r="A65" s="3">
        <v>41916</v>
      </c>
      <c r="B65" s="2">
        <v>8</v>
      </c>
      <c r="C65" s="1" t="s">
        <v>25</v>
      </c>
      <c r="D65" s="1" t="s">
        <v>19</v>
      </c>
      <c r="E65" s="1">
        <v>2</v>
      </c>
      <c r="F65" s="1">
        <v>1</v>
      </c>
      <c r="G65" s="1" t="s">
        <v>3</v>
      </c>
      <c r="H65" s="1">
        <v>1</v>
      </c>
      <c r="I65" s="1">
        <v>0</v>
      </c>
      <c r="J65" s="1" t="s">
        <v>3</v>
      </c>
      <c r="K65" s="1" t="s">
        <v>33</v>
      </c>
      <c r="L65" s="1">
        <v>19</v>
      </c>
      <c r="M65" s="1">
        <v>8</v>
      </c>
      <c r="N65" s="1">
        <v>7</v>
      </c>
      <c r="O65" s="1">
        <v>4</v>
      </c>
      <c r="P65" s="1">
        <v>12</v>
      </c>
      <c r="Q65" s="1">
        <v>15</v>
      </c>
      <c r="R65" s="1">
        <v>5</v>
      </c>
      <c r="S65" s="1">
        <v>5</v>
      </c>
      <c r="T65" s="1">
        <v>2</v>
      </c>
      <c r="U65" s="1">
        <v>2</v>
      </c>
      <c r="V65" s="1">
        <v>0</v>
      </c>
      <c r="W65" s="4">
        <v>0</v>
      </c>
    </row>
    <row r="66" spans="1:23" x14ac:dyDescent="0.2">
      <c r="A66" s="3">
        <v>41916</v>
      </c>
      <c r="B66" s="2">
        <v>8</v>
      </c>
      <c r="C66" s="1" t="s">
        <v>20</v>
      </c>
      <c r="D66" s="1" t="s">
        <v>16</v>
      </c>
      <c r="E66" s="1">
        <v>3</v>
      </c>
      <c r="F66" s="1">
        <v>1</v>
      </c>
      <c r="G66" s="1" t="s">
        <v>3</v>
      </c>
      <c r="H66" s="1">
        <v>2</v>
      </c>
      <c r="I66" s="1">
        <v>1</v>
      </c>
      <c r="J66" s="1" t="s">
        <v>3</v>
      </c>
      <c r="K66" s="1" t="s">
        <v>21</v>
      </c>
      <c r="L66" s="1">
        <v>8</v>
      </c>
      <c r="M66" s="1">
        <v>11</v>
      </c>
      <c r="N66" s="1">
        <v>3</v>
      </c>
      <c r="O66" s="1">
        <v>5</v>
      </c>
      <c r="P66" s="1">
        <v>10</v>
      </c>
      <c r="Q66" s="1">
        <v>17</v>
      </c>
      <c r="R66" s="1">
        <v>7</v>
      </c>
      <c r="S66" s="1">
        <v>4</v>
      </c>
      <c r="T66" s="1">
        <v>3</v>
      </c>
      <c r="U66" s="1">
        <v>4</v>
      </c>
      <c r="V66" s="1">
        <v>0</v>
      </c>
      <c r="W66" s="4">
        <v>0</v>
      </c>
    </row>
    <row r="67" spans="1:23" x14ac:dyDescent="0.2">
      <c r="A67" s="3">
        <v>41916</v>
      </c>
      <c r="B67" s="2">
        <v>8</v>
      </c>
      <c r="C67" s="1" t="s">
        <v>11</v>
      </c>
      <c r="D67" s="1" t="s">
        <v>28</v>
      </c>
      <c r="E67" s="1">
        <v>2</v>
      </c>
      <c r="F67" s="1">
        <v>2</v>
      </c>
      <c r="G67" s="1" t="s">
        <v>4</v>
      </c>
      <c r="H67" s="1">
        <v>1</v>
      </c>
      <c r="I67" s="1">
        <v>1</v>
      </c>
      <c r="J67" s="1" t="s">
        <v>4</v>
      </c>
      <c r="K67" s="1" t="s">
        <v>34</v>
      </c>
      <c r="L67" s="1">
        <v>11</v>
      </c>
      <c r="M67" s="1">
        <v>9</v>
      </c>
      <c r="N67" s="1">
        <v>5</v>
      </c>
      <c r="O67" s="1">
        <v>4</v>
      </c>
      <c r="P67" s="1">
        <v>11</v>
      </c>
      <c r="Q67" s="1">
        <v>15</v>
      </c>
      <c r="R67" s="1">
        <v>3</v>
      </c>
      <c r="S67" s="1">
        <v>1</v>
      </c>
      <c r="T67" s="1">
        <v>1</v>
      </c>
      <c r="U67" s="1">
        <v>3</v>
      </c>
      <c r="V67" s="1">
        <v>0</v>
      </c>
      <c r="W67" s="4">
        <v>0</v>
      </c>
    </row>
    <row r="68" spans="1:23" x14ac:dyDescent="0.2">
      <c r="A68" s="3">
        <v>41917</v>
      </c>
      <c r="B68" s="2">
        <v>9</v>
      </c>
      <c r="C68" s="1" t="s">
        <v>32</v>
      </c>
      <c r="D68" s="1" t="s">
        <v>1</v>
      </c>
      <c r="E68" s="1">
        <v>2</v>
      </c>
      <c r="F68" s="1">
        <v>0</v>
      </c>
      <c r="G68" s="1" t="s">
        <v>3</v>
      </c>
      <c r="H68" s="1">
        <v>1</v>
      </c>
      <c r="I68" s="1">
        <v>0</v>
      </c>
      <c r="J68" s="1" t="s">
        <v>3</v>
      </c>
      <c r="K68" s="1" t="s">
        <v>30</v>
      </c>
      <c r="L68" s="1">
        <v>5</v>
      </c>
      <c r="M68" s="1">
        <v>10</v>
      </c>
      <c r="N68" s="1">
        <v>3</v>
      </c>
      <c r="O68" s="1">
        <v>0</v>
      </c>
      <c r="P68" s="1">
        <v>14</v>
      </c>
      <c r="Q68" s="1">
        <v>10</v>
      </c>
      <c r="R68" s="1">
        <v>2</v>
      </c>
      <c r="S68" s="1">
        <v>2</v>
      </c>
      <c r="T68" s="1">
        <v>4</v>
      </c>
      <c r="U68" s="1">
        <v>3</v>
      </c>
      <c r="V68" s="1">
        <v>0</v>
      </c>
      <c r="W68" s="4">
        <v>0</v>
      </c>
    </row>
    <row r="69" spans="1:23" x14ac:dyDescent="0.2">
      <c r="A69" s="3">
        <v>41917</v>
      </c>
      <c r="B69" s="2">
        <v>9</v>
      </c>
      <c r="C69" s="1" t="s">
        <v>10</v>
      </c>
      <c r="D69" s="1" t="s">
        <v>7</v>
      </c>
      <c r="E69" s="1">
        <v>2</v>
      </c>
      <c r="F69" s="1">
        <v>1</v>
      </c>
      <c r="G69" s="1" t="s">
        <v>3</v>
      </c>
      <c r="H69" s="1">
        <v>1</v>
      </c>
      <c r="I69" s="1">
        <v>0</v>
      </c>
      <c r="J69" s="1" t="s">
        <v>3</v>
      </c>
      <c r="K69" s="1" t="s">
        <v>35</v>
      </c>
      <c r="L69" s="1">
        <v>15</v>
      </c>
      <c r="M69" s="1">
        <v>10</v>
      </c>
      <c r="N69" s="1">
        <v>4</v>
      </c>
      <c r="O69" s="1">
        <v>6</v>
      </c>
      <c r="P69" s="1">
        <v>18</v>
      </c>
      <c r="Q69" s="1">
        <v>11</v>
      </c>
      <c r="R69" s="1">
        <v>11</v>
      </c>
      <c r="S69" s="1">
        <v>6</v>
      </c>
      <c r="T69" s="1">
        <v>4</v>
      </c>
      <c r="U69" s="1">
        <v>3</v>
      </c>
      <c r="V69" s="1">
        <v>0</v>
      </c>
      <c r="W69" s="4">
        <v>0</v>
      </c>
    </row>
    <row r="70" spans="1:23" x14ac:dyDescent="0.2">
      <c r="A70" s="3">
        <v>41917</v>
      </c>
      <c r="B70" s="2">
        <v>9</v>
      </c>
      <c r="C70" s="1" t="s">
        <v>23</v>
      </c>
      <c r="D70" s="1" t="s">
        <v>26</v>
      </c>
      <c r="E70" s="1">
        <v>1</v>
      </c>
      <c r="F70" s="1">
        <v>0</v>
      </c>
      <c r="G70" s="1" t="s">
        <v>3</v>
      </c>
      <c r="H70" s="1">
        <v>1</v>
      </c>
      <c r="I70" s="1">
        <v>0</v>
      </c>
      <c r="J70" s="1" t="s">
        <v>3</v>
      </c>
      <c r="K70" s="1" t="s">
        <v>9</v>
      </c>
      <c r="L70" s="1">
        <v>9</v>
      </c>
      <c r="M70" s="1">
        <v>7</v>
      </c>
      <c r="N70" s="1">
        <v>4</v>
      </c>
      <c r="O70" s="1">
        <v>3</v>
      </c>
      <c r="P70" s="1">
        <v>15</v>
      </c>
      <c r="Q70" s="1">
        <v>9</v>
      </c>
      <c r="R70" s="1">
        <v>10</v>
      </c>
      <c r="S70" s="1">
        <v>5</v>
      </c>
      <c r="T70" s="1">
        <v>2</v>
      </c>
      <c r="U70" s="1">
        <v>1</v>
      </c>
      <c r="V70" s="1">
        <v>0</v>
      </c>
      <c r="W70" s="4">
        <v>0</v>
      </c>
    </row>
    <row r="71" spans="1:23" x14ac:dyDescent="0.2">
      <c r="A71" s="3">
        <v>41917</v>
      </c>
      <c r="B71" s="2">
        <v>9</v>
      </c>
      <c r="C71" s="1" t="s">
        <v>22</v>
      </c>
      <c r="D71" s="1" t="s">
        <v>13</v>
      </c>
      <c r="E71" s="1">
        <v>2</v>
      </c>
      <c r="F71" s="1">
        <v>0</v>
      </c>
      <c r="G71" s="1" t="s">
        <v>3</v>
      </c>
      <c r="H71" s="1">
        <v>1</v>
      </c>
      <c r="I71" s="1">
        <v>0</v>
      </c>
      <c r="J71" s="1" t="s">
        <v>3</v>
      </c>
      <c r="K71" s="1" t="s">
        <v>18</v>
      </c>
      <c r="L71" s="1">
        <v>11</v>
      </c>
      <c r="M71" s="1">
        <v>10</v>
      </c>
      <c r="N71" s="1">
        <v>3</v>
      </c>
      <c r="O71" s="1">
        <v>3</v>
      </c>
      <c r="P71" s="1">
        <v>10</v>
      </c>
      <c r="Q71" s="1">
        <v>11</v>
      </c>
      <c r="R71" s="1">
        <v>7</v>
      </c>
      <c r="S71" s="1">
        <v>5</v>
      </c>
      <c r="T71" s="1">
        <v>2</v>
      </c>
      <c r="U71" s="1">
        <v>2</v>
      </c>
      <c r="V71" s="1">
        <v>0</v>
      </c>
      <c r="W71" s="4">
        <v>0</v>
      </c>
    </row>
    <row r="72" spans="1:23" x14ac:dyDescent="0.2">
      <c r="A72" s="3">
        <v>41930</v>
      </c>
      <c r="B72" s="2">
        <v>10</v>
      </c>
      <c r="C72" s="1" t="s">
        <v>1</v>
      </c>
      <c r="D72" s="1" t="s">
        <v>14</v>
      </c>
      <c r="E72" s="1">
        <v>2</v>
      </c>
      <c r="F72" s="1">
        <v>2</v>
      </c>
      <c r="G72" s="1" t="s">
        <v>4</v>
      </c>
      <c r="H72" s="1">
        <v>1</v>
      </c>
      <c r="I72" s="1">
        <v>1</v>
      </c>
      <c r="J72" s="1" t="s">
        <v>4</v>
      </c>
      <c r="K72" s="1" t="s">
        <v>36</v>
      </c>
      <c r="L72" s="1">
        <v>25</v>
      </c>
      <c r="M72" s="1">
        <v>4</v>
      </c>
      <c r="N72" s="1">
        <v>9</v>
      </c>
      <c r="O72" s="1">
        <v>4</v>
      </c>
      <c r="P72" s="1">
        <v>9</v>
      </c>
      <c r="Q72" s="1">
        <v>13</v>
      </c>
      <c r="R72" s="1">
        <v>10</v>
      </c>
      <c r="S72" s="1">
        <v>0</v>
      </c>
      <c r="T72" s="1">
        <v>2</v>
      </c>
      <c r="U72" s="1">
        <v>2</v>
      </c>
      <c r="V72" s="1">
        <v>0</v>
      </c>
      <c r="W72" s="4">
        <v>0</v>
      </c>
    </row>
    <row r="73" spans="1:23" x14ac:dyDescent="0.2">
      <c r="A73" s="3">
        <v>41930</v>
      </c>
      <c r="B73" s="2">
        <v>10</v>
      </c>
      <c r="C73" s="1" t="s">
        <v>31</v>
      </c>
      <c r="D73" s="1" t="s">
        <v>22</v>
      </c>
      <c r="E73" s="1">
        <v>1</v>
      </c>
      <c r="F73" s="1">
        <v>3</v>
      </c>
      <c r="G73" s="1" t="s">
        <v>8</v>
      </c>
      <c r="H73" s="1">
        <v>0</v>
      </c>
      <c r="I73" s="1">
        <v>0</v>
      </c>
      <c r="J73" s="1" t="s">
        <v>4</v>
      </c>
      <c r="K73" s="1" t="s">
        <v>35</v>
      </c>
      <c r="L73" s="1">
        <v>17</v>
      </c>
      <c r="M73" s="1">
        <v>22</v>
      </c>
      <c r="N73" s="1">
        <v>3</v>
      </c>
      <c r="O73" s="1">
        <v>6</v>
      </c>
      <c r="P73" s="1">
        <v>3</v>
      </c>
      <c r="Q73" s="1">
        <v>10</v>
      </c>
      <c r="R73" s="1">
        <v>5</v>
      </c>
      <c r="S73" s="1">
        <v>7</v>
      </c>
      <c r="T73" s="1">
        <v>0</v>
      </c>
      <c r="U73" s="1">
        <v>1</v>
      </c>
      <c r="V73" s="1">
        <v>0</v>
      </c>
      <c r="W73" s="4">
        <v>0</v>
      </c>
    </row>
    <row r="74" spans="1:23" x14ac:dyDescent="0.2">
      <c r="A74" s="3">
        <v>41930</v>
      </c>
      <c r="B74" s="2">
        <v>10</v>
      </c>
      <c r="C74" s="1" t="s">
        <v>2</v>
      </c>
      <c r="D74" s="1" t="s">
        <v>32</v>
      </c>
      <c r="E74" s="1">
        <v>1</v>
      </c>
      <c r="F74" s="1">
        <v>2</v>
      </c>
      <c r="G74" s="1" t="s">
        <v>8</v>
      </c>
      <c r="H74" s="1">
        <v>0</v>
      </c>
      <c r="I74" s="1">
        <v>1</v>
      </c>
      <c r="J74" s="1" t="s">
        <v>8</v>
      </c>
      <c r="K74" s="1" t="s">
        <v>15</v>
      </c>
      <c r="L74" s="1">
        <v>7</v>
      </c>
      <c r="M74" s="1">
        <v>14</v>
      </c>
      <c r="N74" s="1">
        <v>4</v>
      </c>
      <c r="O74" s="1">
        <v>5</v>
      </c>
      <c r="P74" s="1">
        <v>13</v>
      </c>
      <c r="Q74" s="1">
        <v>7</v>
      </c>
      <c r="R74" s="1">
        <v>3</v>
      </c>
      <c r="S74" s="1">
        <v>2</v>
      </c>
      <c r="T74" s="1">
        <v>1</v>
      </c>
      <c r="U74" s="1">
        <v>1</v>
      </c>
      <c r="V74" s="1">
        <v>1</v>
      </c>
      <c r="W74" s="4">
        <v>1</v>
      </c>
    </row>
    <row r="75" spans="1:23" x14ac:dyDescent="0.2">
      <c r="A75" s="3">
        <v>41930</v>
      </c>
      <c r="B75" s="2">
        <v>10</v>
      </c>
      <c r="C75" s="1" t="s">
        <v>7</v>
      </c>
      <c r="D75" s="1" t="s">
        <v>17</v>
      </c>
      <c r="E75" s="1">
        <v>3</v>
      </c>
      <c r="F75" s="1">
        <v>0</v>
      </c>
      <c r="G75" s="1" t="s">
        <v>3</v>
      </c>
      <c r="H75" s="1">
        <v>1</v>
      </c>
      <c r="I75" s="1">
        <v>0</v>
      </c>
      <c r="J75" s="1" t="s">
        <v>3</v>
      </c>
      <c r="K75" s="1" t="s">
        <v>18</v>
      </c>
      <c r="L75" s="1">
        <v>15</v>
      </c>
      <c r="M75" s="1">
        <v>10</v>
      </c>
      <c r="N75" s="1">
        <v>6</v>
      </c>
      <c r="O75" s="1">
        <v>2</v>
      </c>
      <c r="P75" s="1">
        <v>11</v>
      </c>
      <c r="Q75" s="1">
        <v>16</v>
      </c>
      <c r="R75" s="1">
        <v>3</v>
      </c>
      <c r="S75" s="1">
        <v>4</v>
      </c>
      <c r="T75" s="1">
        <v>2</v>
      </c>
      <c r="U75" s="1">
        <v>2</v>
      </c>
      <c r="V75" s="1">
        <v>0</v>
      </c>
      <c r="W75" s="4">
        <v>0</v>
      </c>
    </row>
    <row r="76" spans="1:23" x14ac:dyDescent="0.2">
      <c r="A76" s="3">
        <v>41930</v>
      </c>
      <c r="B76" s="2">
        <v>10</v>
      </c>
      <c r="C76" s="1" t="s">
        <v>29</v>
      </c>
      <c r="D76" s="1" t="s">
        <v>23</v>
      </c>
      <c r="E76" s="1">
        <v>4</v>
      </c>
      <c r="F76" s="1">
        <v>1</v>
      </c>
      <c r="G76" s="1" t="s">
        <v>3</v>
      </c>
      <c r="H76" s="1">
        <v>2</v>
      </c>
      <c r="I76" s="1">
        <v>1</v>
      </c>
      <c r="J76" s="1" t="s">
        <v>3</v>
      </c>
      <c r="K76" s="1" t="s">
        <v>5</v>
      </c>
      <c r="L76" s="1">
        <v>20</v>
      </c>
      <c r="M76" s="1">
        <v>19</v>
      </c>
      <c r="N76" s="1">
        <v>12</v>
      </c>
      <c r="O76" s="1">
        <v>7</v>
      </c>
      <c r="P76" s="1">
        <v>11</v>
      </c>
      <c r="Q76" s="1">
        <v>9</v>
      </c>
      <c r="R76" s="1">
        <v>3</v>
      </c>
      <c r="S76" s="1">
        <v>4</v>
      </c>
      <c r="T76" s="1">
        <v>1</v>
      </c>
      <c r="U76" s="1">
        <v>2</v>
      </c>
      <c r="V76" s="1">
        <v>0</v>
      </c>
      <c r="W76" s="4">
        <v>1</v>
      </c>
    </row>
    <row r="77" spans="1:23" x14ac:dyDescent="0.2">
      <c r="A77" s="3">
        <v>41930</v>
      </c>
      <c r="B77" s="2">
        <v>10</v>
      </c>
      <c r="C77" s="1" t="s">
        <v>28</v>
      </c>
      <c r="D77" s="1" t="s">
        <v>6</v>
      </c>
      <c r="E77" s="1">
        <v>1</v>
      </c>
      <c r="F77" s="1">
        <v>0</v>
      </c>
      <c r="G77" s="1" t="s">
        <v>3</v>
      </c>
      <c r="H77" s="1">
        <v>0</v>
      </c>
      <c r="I77" s="1">
        <v>0</v>
      </c>
      <c r="J77" s="1" t="s">
        <v>4</v>
      </c>
      <c r="K77" s="1" t="s">
        <v>30</v>
      </c>
      <c r="L77" s="1">
        <v>19</v>
      </c>
      <c r="M77" s="1">
        <v>7</v>
      </c>
      <c r="N77" s="1">
        <v>6</v>
      </c>
      <c r="O77" s="1">
        <v>2</v>
      </c>
      <c r="P77" s="1">
        <v>13</v>
      </c>
      <c r="Q77" s="1">
        <v>15</v>
      </c>
      <c r="R77" s="1">
        <v>10</v>
      </c>
      <c r="S77" s="1">
        <v>7</v>
      </c>
      <c r="T77" s="1">
        <v>0</v>
      </c>
      <c r="U77" s="1">
        <v>3</v>
      </c>
      <c r="V77" s="1">
        <v>0</v>
      </c>
      <c r="W77" s="4">
        <v>0</v>
      </c>
    </row>
    <row r="78" spans="1:23" x14ac:dyDescent="0.2">
      <c r="A78" s="3">
        <v>41930</v>
      </c>
      <c r="B78" s="2">
        <v>10</v>
      </c>
      <c r="C78" s="1" t="s">
        <v>26</v>
      </c>
      <c r="D78" s="1" t="s">
        <v>20</v>
      </c>
      <c r="E78" s="1">
        <v>8</v>
      </c>
      <c r="F78" s="1">
        <v>0</v>
      </c>
      <c r="G78" s="1" t="s">
        <v>3</v>
      </c>
      <c r="H78" s="1">
        <v>3</v>
      </c>
      <c r="I78" s="1">
        <v>0</v>
      </c>
      <c r="J78" s="1" t="s">
        <v>3</v>
      </c>
      <c r="K78" s="1" t="s">
        <v>41</v>
      </c>
      <c r="L78" s="1">
        <v>20</v>
      </c>
      <c r="M78" s="1">
        <v>12</v>
      </c>
      <c r="N78" s="1">
        <v>11</v>
      </c>
      <c r="O78" s="1">
        <v>1</v>
      </c>
      <c r="P78" s="1">
        <v>11</v>
      </c>
      <c r="Q78" s="1">
        <v>8</v>
      </c>
      <c r="R78" s="1">
        <v>5</v>
      </c>
      <c r="S78" s="1">
        <v>6</v>
      </c>
      <c r="T78" s="1">
        <v>1</v>
      </c>
      <c r="U78" s="1">
        <v>3</v>
      </c>
      <c r="V78" s="1">
        <v>0</v>
      </c>
      <c r="W78" s="4">
        <v>0</v>
      </c>
    </row>
    <row r="79" spans="1:23" x14ac:dyDescent="0.2">
      <c r="A79" s="3">
        <v>41931</v>
      </c>
      <c r="B79" s="2">
        <v>11</v>
      </c>
      <c r="C79" s="1" t="s">
        <v>13</v>
      </c>
      <c r="D79" s="1" t="s">
        <v>25</v>
      </c>
      <c r="E79" s="1">
        <v>2</v>
      </c>
      <c r="F79" s="1">
        <v>3</v>
      </c>
      <c r="G79" s="1" t="s">
        <v>8</v>
      </c>
      <c r="H79" s="1">
        <v>0</v>
      </c>
      <c r="I79" s="1">
        <v>0</v>
      </c>
      <c r="J79" s="1" t="s">
        <v>4</v>
      </c>
      <c r="K79" s="1" t="s">
        <v>39</v>
      </c>
      <c r="L79" s="1">
        <v>15</v>
      </c>
      <c r="M79" s="1">
        <v>15</v>
      </c>
      <c r="N79" s="1">
        <v>6</v>
      </c>
      <c r="O79" s="1">
        <v>5</v>
      </c>
      <c r="P79" s="1">
        <v>10</v>
      </c>
      <c r="Q79" s="1">
        <v>15</v>
      </c>
      <c r="R79" s="1">
        <v>7</v>
      </c>
      <c r="S79" s="1">
        <v>2</v>
      </c>
      <c r="T79" s="1">
        <v>2</v>
      </c>
      <c r="U79" s="1">
        <v>3</v>
      </c>
      <c r="V79" s="1">
        <v>0</v>
      </c>
      <c r="W79" s="4">
        <v>0</v>
      </c>
    </row>
    <row r="80" spans="1:23" x14ac:dyDescent="0.2">
      <c r="A80" s="3">
        <v>41931</v>
      </c>
      <c r="B80" s="2">
        <v>11</v>
      </c>
      <c r="C80" s="1" t="s">
        <v>16</v>
      </c>
      <c r="D80" s="1" t="s">
        <v>11</v>
      </c>
      <c r="E80" s="1">
        <v>2</v>
      </c>
      <c r="F80" s="1">
        <v>1</v>
      </c>
      <c r="G80" s="1" t="s">
        <v>3</v>
      </c>
      <c r="H80" s="1">
        <v>1</v>
      </c>
      <c r="I80" s="1">
        <v>1</v>
      </c>
      <c r="J80" s="1" t="s">
        <v>4</v>
      </c>
      <c r="K80" s="1" t="s">
        <v>33</v>
      </c>
      <c r="L80" s="1">
        <v>17</v>
      </c>
      <c r="M80" s="1">
        <v>13</v>
      </c>
      <c r="N80" s="1">
        <v>3</v>
      </c>
      <c r="O80" s="1">
        <v>5</v>
      </c>
      <c r="P80" s="1">
        <v>17</v>
      </c>
      <c r="Q80" s="1">
        <v>7</v>
      </c>
      <c r="R80" s="1">
        <v>3</v>
      </c>
      <c r="S80" s="1">
        <v>5</v>
      </c>
      <c r="T80" s="1">
        <v>4</v>
      </c>
      <c r="U80" s="1">
        <v>1</v>
      </c>
      <c r="V80" s="1">
        <v>0</v>
      </c>
      <c r="W80" s="4">
        <v>0</v>
      </c>
    </row>
    <row r="81" spans="1:23" x14ac:dyDescent="0.2">
      <c r="A81" s="3">
        <v>41932</v>
      </c>
      <c r="B81" s="2">
        <v>11</v>
      </c>
      <c r="C81" s="1" t="s">
        <v>19</v>
      </c>
      <c r="D81" s="1" t="s">
        <v>10</v>
      </c>
      <c r="E81" s="1">
        <v>2</v>
      </c>
      <c r="F81" s="1">
        <v>2</v>
      </c>
      <c r="G81" s="1" t="s">
        <v>4</v>
      </c>
      <c r="H81" s="1">
        <v>1</v>
      </c>
      <c r="I81" s="1">
        <v>0</v>
      </c>
      <c r="J81" s="1" t="s">
        <v>3</v>
      </c>
      <c r="K81" s="1" t="s">
        <v>12</v>
      </c>
      <c r="L81" s="1">
        <v>8</v>
      </c>
      <c r="M81" s="1">
        <v>22</v>
      </c>
      <c r="N81" s="1">
        <v>2</v>
      </c>
      <c r="O81" s="1">
        <v>7</v>
      </c>
      <c r="P81" s="1">
        <v>6</v>
      </c>
      <c r="Q81" s="1">
        <v>8</v>
      </c>
      <c r="R81" s="1">
        <v>0</v>
      </c>
      <c r="S81" s="1">
        <v>11</v>
      </c>
      <c r="T81" s="1">
        <v>1</v>
      </c>
      <c r="U81" s="1">
        <v>2</v>
      </c>
      <c r="V81" s="1">
        <v>0</v>
      </c>
      <c r="W81" s="4">
        <v>0</v>
      </c>
    </row>
    <row r="82" spans="1:23" x14ac:dyDescent="0.2">
      <c r="A82" s="3">
        <v>41937</v>
      </c>
      <c r="B82" s="2">
        <v>11</v>
      </c>
      <c r="C82" s="1" t="s">
        <v>25</v>
      </c>
      <c r="D82" s="1" t="s">
        <v>14</v>
      </c>
      <c r="E82" s="1">
        <v>0</v>
      </c>
      <c r="F82" s="1">
        <v>0</v>
      </c>
      <c r="G82" s="1" t="s">
        <v>4</v>
      </c>
      <c r="H82" s="1">
        <v>0</v>
      </c>
      <c r="I82" s="1">
        <v>0</v>
      </c>
      <c r="J82" s="1" t="s">
        <v>4</v>
      </c>
      <c r="K82" s="1" t="s">
        <v>21</v>
      </c>
      <c r="L82" s="1">
        <v>17</v>
      </c>
      <c r="M82" s="1">
        <v>6</v>
      </c>
      <c r="N82" s="1">
        <v>4</v>
      </c>
      <c r="O82" s="1">
        <v>3</v>
      </c>
      <c r="P82" s="1">
        <v>12</v>
      </c>
      <c r="Q82" s="1">
        <v>17</v>
      </c>
      <c r="R82" s="1">
        <v>14</v>
      </c>
      <c r="S82" s="1">
        <v>1</v>
      </c>
      <c r="T82" s="1">
        <v>3</v>
      </c>
      <c r="U82" s="1">
        <v>2</v>
      </c>
      <c r="V82" s="1">
        <v>0</v>
      </c>
      <c r="W82" s="4">
        <v>0</v>
      </c>
    </row>
    <row r="83" spans="1:23" x14ac:dyDescent="0.2">
      <c r="A83" s="3">
        <v>41937</v>
      </c>
      <c r="B83" s="2">
        <v>11</v>
      </c>
      <c r="C83" s="1" t="s">
        <v>26</v>
      </c>
      <c r="D83" s="1" t="s">
        <v>16</v>
      </c>
      <c r="E83" s="1">
        <v>1</v>
      </c>
      <c r="F83" s="1">
        <v>0</v>
      </c>
      <c r="G83" s="1" t="s">
        <v>3</v>
      </c>
      <c r="H83" s="1">
        <v>1</v>
      </c>
      <c r="I83" s="1">
        <v>0</v>
      </c>
      <c r="J83" s="1" t="s">
        <v>3</v>
      </c>
      <c r="K83" s="1" t="s">
        <v>5</v>
      </c>
      <c r="L83" s="1">
        <v>20</v>
      </c>
      <c r="M83" s="1">
        <v>8</v>
      </c>
      <c r="N83" s="1">
        <v>2</v>
      </c>
      <c r="O83" s="1">
        <v>1</v>
      </c>
      <c r="P83" s="1">
        <v>10</v>
      </c>
      <c r="Q83" s="1">
        <v>12</v>
      </c>
      <c r="R83" s="1">
        <v>6</v>
      </c>
      <c r="S83" s="1">
        <v>3</v>
      </c>
      <c r="T83" s="1">
        <v>0</v>
      </c>
      <c r="U83" s="1">
        <v>2</v>
      </c>
      <c r="V83" s="1">
        <v>0</v>
      </c>
      <c r="W83" s="4">
        <v>0</v>
      </c>
    </row>
    <row r="84" spans="1:23" x14ac:dyDescent="0.2">
      <c r="A84" s="3">
        <v>41937</v>
      </c>
      <c r="B84" s="2">
        <v>11</v>
      </c>
      <c r="C84" s="1" t="s">
        <v>20</v>
      </c>
      <c r="D84" s="1" t="s">
        <v>1</v>
      </c>
      <c r="E84" s="1">
        <v>0</v>
      </c>
      <c r="F84" s="1">
        <v>2</v>
      </c>
      <c r="G84" s="1" t="s">
        <v>8</v>
      </c>
      <c r="H84" s="1">
        <v>0</v>
      </c>
      <c r="I84" s="1">
        <v>1</v>
      </c>
      <c r="J84" s="1" t="s">
        <v>8</v>
      </c>
      <c r="K84" s="1" t="s">
        <v>35</v>
      </c>
      <c r="L84" s="1">
        <v>11</v>
      </c>
      <c r="M84" s="1">
        <v>15</v>
      </c>
      <c r="N84" s="1">
        <v>3</v>
      </c>
      <c r="O84" s="1">
        <v>5</v>
      </c>
      <c r="P84" s="1">
        <v>11</v>
      </c>
      <c r="Q84" s="1">
        <v>9</v>
      </c>
      <c r="R84" s="1">
        <v>3</v>
      </c>
      <c r="S84" s="1">
        <v>3</v>
      </c>
      <c r="T84" s="1">
        <v>3</v>
      </c>
      <c r="U84" s="1">
        <v>3</v>
      </c>
      <c r="V84" s="1">
        <v>0</v>
      </c>
      <c r="W84" s="4">
        <v>0</v>
      </c>
    </row>
    <row r="85" spans="1:23" x14ac:dyDescent="0.2">
      <c r="A85" s="3">
        <v>41937</v>
      </c>
      <c r="B85" s="2">
        <v>11</v>
      </c>
      <c r="C85" s="1" t="s">
        <v>11</v>
      </c>
      <c r="D85" s="1" t="s">
        <v>6</v>
      </c>
      <c r="E85" s="1">
        <v>2</v>
      </c>
      <c r="F85" s="1">
        <v>0</v>
      </c>
      <c r="G85" s="1" t="s">
        <v>3</v>
      </c>
      <c r="H85" s="1">
        <v>1</v>
      </c>
      <c r="I85" s="1">
        <v>0</v>
      </c>
      <c r="J85" s="1" t="s">
        <v>3</v>
      </c>
      <c r="K85" s="1" t="s">
        <v>9</v>
      </c>
      <c r="L85" s="1">
        <v>7</v>
      </c>
      <c r="M85" s="1">
        <v>9</v>
      </c>
      <c r="N85" s="1">
        <v>3</v>
      </c>
      <c r="O85" s="1">
        <v>4</v>
      </c>
      <c r="P85" s="1">
        <v>7</v>
      </c>
      <c r="Q85" s="1">
        <v>10</v>
      </c>
      <c r="R85" s="1">
        <v>2</v>
      </c>
      <c r="S85" s="1">
        <v>2</v>
      </c>
      <c r="T85" s="1">
        <v>0</v>
      </c>
      <c r="U85" s="1">
        <v>0</v>
      </c>
      <c r="V85" s="1">
        <v>0</v>
      </c>
      <c r="W85" s="4">
        <v>0</v>
      </c>
    </row>
    <row r="86" spans="1:23" x14ac:dyDescent="0.2">
      <c r="A86" s="3">
        <v>41937</v>
      </c>
      <c r="B86" s="2">
        <v>11</v>
      </c>
      <c r="C86" s="1" t="s">
        <v>19</v>
      </c>
      <c r="D86" s="1" t="s">
        <v>2</v>
      </c>
      <c r="E86" s="1">
        <v>2</v>
      </c>
      <c r="F86" s="1">
        <v>2</v>
      </c>
      <c r="G86" s="1" t="s">
        <v>4</v>
      </c>
      <c r="H86" s="1">
        <v>0</v>
      </c>
      <c r="I86" s="1">
        <v>2</v>
      </c>
      <c r="J86" s="1" t="s">
        <v>8</v>
      </c>
      <c r="K86" s="1" t="s">
        <v>27</v>
      </c>
      <c r="L86" s="1">
        <v>17</v>
      </c>
      <c r="M86" s="1">
        <v>8</v>
      </c>
      <c r="N86" s="1">
        <v>4</v>
      </c>
      <c r="O86" s="1">
        <v>6</v>
      </c>
      <c r="P86" s="1">
        <v>14</v>
      </c>
      <c r="Q86" s="1">
        <v>8</v>
      </c>
      <c r="R86" s="1">
        <v>6</v>
      </c>
      <c r="S86" s="1">
        <v>3</v>
      </c>
      <c r="T86" s="1">
        <v>3</v>
      </c>
      <c r="U86" s="1">
        <v>1</v>
      </c>
      <c r="V86" s="1">
        <v>0</v>
      </c>
      <c r="W86" s="4">
        <v>0</v>
      </c>
    </row>
    <row r="87" spans="1:23" x14ac:dyDescent="0.2">
      <c r="A87" s="3">
        <v>41937</v>
      </c>
      <c r="B87" s="2">
        <v>11</v>
      </c>
      <c r="C87" s="1" t="s">
        <v>22</v>
      </c>
      <c r="D87" s="1" t="s">
        <v>29</v>
      </c>
      <c r="E87" s="1">
        <v>2</v>
      </c>
      <c r="F87" s="1">
        <v>1</v>
      </c>
      <c r="G87" s="1" t="s">
        <v>3</v>
      </c>
      <c r="H87" s="1">
        <v>1</v>
      </c>
      <c r="I87" s="1">
        <v>0</v>
      </c>
      <c r="J87" s="1" t="s">
        <v>3</v>
      </c>
      <c r="K87" s="1" t="s">
        <v>30</v>
      </c>
      <c r="L87" s="1">
        <v>12</v>
      </c>
      <c r="M87" s="1">
        <v>21</v>
      </c>
      <c r="N87" s="1">
        <v>4</v>
      </c>
      <c r="O87" s="1">
        <v>5</v>
      </c>
      <c r="P87" s="1">
        <v>12</v>
      </c>
      <c r="Q87" s="1">
        <v>14</v>
      </c>
      <c r="R87" s="1">
        <v>4</v>
      </c>
      <c r="S87" s="1">
        <v>8</v>
      </c>
      <c r="T87" s="1">
        <v>2</v>
      </c>
      <c r="U87" s="1">
        <v>1</v>
      </c>
      <c r="V87" s="1">
        <v>0</v>
      </c>
      <c r="W87" s="4">
        <v>0</v>
      </c>
    </row>
    <row r="88" spans="1:23" x14ac:dyDescent="0.2">
      <c r="A88" s="3">
        <v>41938</v>
      </c>
      <c r="B88" s="2">
        <v>12</v>
      </c>
      <c r="C88" s="1" t="s">
        <v>31</v>
      </c>
      <c r="D88" s="1" t="s">
        <v>7</v>
      </c>
      <c r="E88" s="1">
        <v>1</v>
      </c>
      <c r="F88" s="1">
        <v>3</v>
      </c>
      <c r="G88" s="1" t="s">
        <v>8</v>
      </c>
      <c r="H88" s="1">
        <v>1</v>
      </c>
      <c r="I88" s="1">
        <v>2</v>
      </c>
      <c r="J88" s="1" t="s">
        <v>8</v>
      </c>
      <c r="K88" s="1" t="s">
        <v>41</v>
      </c>
      <c r="L88" s="1">
        <v>14</v>
      </c>
      <c r="M88" s="1">
        <v>15</v>
      </c>
      <c r="N88" s="1">
        <v>3</v>
      </c>
      <c r="O88" s="1">
        <v>6</v>
      </c>
      <c r="P88" s="1">
        <v>12</v>
      </c>
      <c r="Q88" s="1">
        <v>7</v>
      </c>
      <c r="R88" s="1">
        <v>5</v>
      </c>
      <c r="S88" s="1">
        <v>4</v>
      </c>
      <c r="T88" s="1">
        <v>4</v>
      </c>
      <c r="U88" s="1">
        <v>2</v>
      </c>
      <c r="V88" s="1">
        <v>0</v>
      </c>
      <c r="W88" s="4">
        <v>0</v>
      </c>
    </row>
    <row r="89" spans="1:23" x14ac:dyDescent="0.2">
      <c r="A89" s="3">
        <v>41938</v>
      </c>
      <c r="B89" s="2">
        <v>12</v>
      </c>
      <c r="C89" s="1" t="s">
        <v>10</v>
      </c>
      <c r="D89" s="1" t="s">
        <v>32</v>
      </c>
      <c r="E89" s="1">
        <v>1</v>
      </c>
      <c r="F89" s="1">
        <v>1</v>
      </c>
      <c r="G89" s="1" t="s">
        <v>4</v>
      </c>
      <c r="H89" s="1">
        <v>0</v>
      </c>
      <c r="I89" s="1">
        <v>0</v>
      </c>
      <c r="J89" s="1" t="s">
        <v>4</v>
      </c>
      <c r="K89" s="1" t="s">
        <v>39</v>
      </c>
      <c r="L89" s="1">
        <v>19</v>
      </c>
      <c r="M89" s="1">
        <v>9</v>
      </c>
      <c r="N89" s="1">
        <v>7</v>
      </c>
      <c r="O89" s="1">
        <v>4</v>
      </c>
      <c r="P89" s="1">
        <v>13</v>
      </c>
      <c r="Q89" s="1">
        <v>14</v>
      </c>
      <c r="R89" s="1">
        <v>4</v>
      </c>
      <c r="S89" s="1">
        <v>7</v>
      </c>
      <c r="T89" s="1">
        <v>3</v>
      </c>
      <c r="U89" s="1">
        <v>5</v>
      </c>
      <c r="V89" s="1">
        <v>0</v>
      </c>
      <c r="W89" s="4">
        <v>1</v>
      </c>
    </row>
    <row r="90" spans="1:23" x14ac:dyDescent="0.2">
      <c r="A90" s="3">
        <v>41938</v>
      </c>
      <c r="B90" s="2">
        <v>12</v>
      </c>
      <c r="C90" s="1" t="s">
        <v>23</v>
      </c>
      <c r="D90" s="1" t="s">
        <v>28</v>
      </c>
      <c r="E90" s="1">
        <v>1</v>
      </c>
      <c r="F90" s="1">
        <v>2</v>
      </c>
      <c r="G90" s="1" t="s">
        <v>8</v>
      </c>
      <c r="H90" s="1">
        <v>1</v>
      </c>
      <c r="I90" s="1">
        <v>0</v>
      </c>
      <c r="J90" s="1" t="s">
        <v>3</v>
      </c>
      <c r="K90" s="1" t="s">
        <v>18</v>
      </c>
      <c r="L90" s="1">
        <v>17</v>
      </c>
      <c r="M90" s="1">
        <v>8</v>
      </c>
      <c r="N90" s="1">
        <v>2</v>
      </c>
      <c r="O90" s="1">
        <v>2</v>
      </c>
      <c r="P90" s="1">
        <v>9</v>
      </c>
      <c r="Q90" s="1">
        <v>12</v>
      </c>
      <c r="R90" s="1">
        <v>10</v>
      </c>
      <c r="S90" s="1">
        <v>2</v>
      </c>
      <c r="T90" s="1">
        <v>2</v>
      </c>
      <c r="U90" s="1">
        <v>4</v>
      </c>
      <c r="V90" s="1">
        <v>0</v>
      </c>
      <c r="W90" s="4">
        <v>0</v>
      </c>
    </row>
    <row r="91" spans="1:23" x14ac:dyDescent="0.2">
      <c r="A91" s="3">
        <v>41939</v>
      </c>
      <c r="B91" s="2">
        <v>12</v>
      </c>
      <c r="C91" s="1" t="s">
        <v>13</v>
      </c>
      <c r="D91" s="1" t="s">
        <v>17</v>
      </c>
      <c r="E91" s="1">
        <v>2</v>
      </c>
      <c r="F91" s="1">
        <v>0</v>
      </c>
      <c r="G91" s="1" t="s">
        <v>3</v>
      </c>
      <c r="H91" s="1">
        <v>1</v>
      </c>
      <c r="I91" s="1">
        <v>0</v>
      </c>
      <c r="J91" s="1" t="s">
        <v>3</v>
      </c>
      <c r="K91" s="1" t="s">
        <v>34</v>
      </c>
      <c r="L91" s="1">
        <v>11</v>
      </c>
      <c r="M91" s="1">
        <v>15</v>
      </c>
      <c r="N91" s="1">
        <v>4</v>
      </c>
      <c r="O91" s="1">
        <v>6</v>
      </c>
      <c r="P91" s="1">
        <v>11</v>
      </c>
      <c r="Q91" s="1">
        <v>14</v>
      </c>
      <c r="R91" s="1">
        <v>2</v>
      </c>
      <c r="S91" s="1">
        <v>4</v>
      </c>
      <c r="T91" s="1">
        <v>0</v>
      </c>
      <c r="U91" s="1">
        <v>2</v>
      </c>
      <c r="V91" s="1">
        <v>0</v>
      </c>
      <c r="W91" s="4">
        <v>0</v>
      </c>
    </row>
    <row r="92" spans="1:23" x14ac:dyDescent="0.2">
      <c r="A92" s="3">
        <v>41944</v>
      </c>
      <c r="B92" s="2">
        <v>12</v>
      </c>
      <c r="C92" s="1" t="s">
        <v>1</v>
      </c>
      <c r="D92" s="1" t="s">
        <v>31</v>
      </c>
      <c r="E92" s="1">
        <v>3</v>
      </c>
      <c r="F92" s="1">
        <v>0</v>
      </c>
      <c r="G92" s="1" t="s">
        <v>3</v>
      </c>
      <c r="H92" s="1">
        <v>0</v>
      </c>
      <c r="I92" s="1">
        <v>0</v>
      </c>
      <c r="J92" s="1" t="s">
        <v>4</v>
      </c>
      <c r="K92" s="1" t="s">
        <v>15</v>
      </c>
      <c r="L92" s="1">
        <v>32</v>
      </c>
      <c r="M92" s="1">
        <v>6</v>
      </c>
      <c r="N92" s="1">
        <v>13</v>
      </c>
      <c r="O92" s="1">
        <v>2</v>
      </c>
      <c r="P92" s="1">
        <v>5</v>
      </c>
      <c r="Q92" s="1">
        <v>9</v>
      </c>
      <c r="R92" s="1">
        <v>18</v>
      </c>
      <c r="S92" s="1">
        <v>1</v>
      </c>
      <c r="T92" s="1">
        <v>0</v>
      </c>
      <c r="U92" s="1">
        <v>1</v>
      </c>
      <c r="V92" s="1">
        <v>0</v>
      </c>
      <c r="W92" s="4">
        <v>0</v>
      </c>
    </row>
    <row r="93" spans="1:23" x14ac:dyDescent="0.2">
      <c r="A93" s="3">
        <v>41944</v>
      </c>
      <c r="B93" s="2">
        <v>12</v>
      </c>
      <c r="C93" s="1" t="s">
        <v>32</v>
      </c>
      <c r="D93" s="1" t="s">
        <v>13</v>
      </c>
      <c r="E93" s="1">
        <v>2</v>
      </c>
      <c r="F93" s="1">
        <v>1</v>
      </c>
      <c r="G93" s="1" t="s">
        <v>3</v>
      </c>
      <c r="H93" s="1">
        <v>1</v>
      </c>
      <c r="I93" s="1">
        <v>0</v>
      </c>
      <c r="J93" s="1" t="s">
        <v>3</v>
      </c>
      <c r="K93" s="1" t="s">
        <v>9</v>
      </c>
      <c r="L93" s="1">
        <v>18</v>
      </c>
      <c r="M93" s="1">
        <v>7</v>
      </c>
      <c r="N93" s="1">
        <v>8</v>
      </c>
      <c r="O93" s="1">
        <v>1</v>
      </c>
      <c r="P93" s="1">
        <v>8</v>
      </c>
      <c r="Q93" s="1">
        <v>12</v>
      </c>
      <c r="R93" s="1">
        <v>13</v>
      </c>
      <c r="S93" s="1">
        <v>2</v>
      </c>
      <c r="T93" s="1">
        <v>0</v>
      </c>
      <c r="U93" s="1">
        <v>0</v>
      </c>
      <c r="V93" s="1">
        <v>0</v>
      </c>
      <c r="W93" s="4">
        <v>0</v>
      </c>
    </row>
    <row r="94" spans="1:23" x14ac:dyDescent="0.2">
      <c r="A94" s="3">
        <v>41944</v>
      </c>
      <c r="B94" s="2">
        <v>12</v>
      </c>
      <c r="C94" s="1" t="s">
        <v>7</v>
      </c>
      <c r="D94" s="1" t="s">
        <v>11</v>
      </c>
      <c r="E94" s="1">
        <v>0</v>
      </c>
      <c r="F94" s="1">
        <v>0</v>
      </c>
      <c r="G94" s="1" t="s">
        <v>4</v>
      </c>
      <c r="H94" s="1">
        <v>0</v>
      </c>
      <c r="I94" s="1">
        <v>0</v>
      </c>
      <c r="J94" s="1" t="s">
        <v>4</v>
      </c>
      <c r="K94" s="1" t="s">
        <v>35</v>
      </c>
      <c r="L94" s="1">
        <v>17</v>
      </c>
      <c r="M94" s="1">
        <v>8</v>
      </c>
      <c r="N94" s="1">
        <v>3</v>
      </c>
      <c r="O94" s="1">
        <v>0</v>
      </c>
      <c r="P94" s="1">
        <v>10</v>
      </c>
      <c r="Q94" s="1">
        <v>15</v>
      </c>
      <c r="R94" s="1">
        <v>11</v>
      </c>
      <c r="S94" s="1">
        <v>0</v>
      </c>
      <c r="T94" s="1">
        <v>2</v>
      </c>
      <c r="U94" s="1">
        <v>3</v>
      </c>
      <c r="V94" s="1">
        <v>0</v>
      </c>
      <c r="W94" s="4">
        <v>1</v>
      </c>
    </row>
    <row r="95" spans="1:23" x14ac:dyDescent="0.2">
      <c r="A95" s="3">
        <v>41944</v>
      </c>
      <c r="B95" s="2">
        <v>12</v>
      </c>
      <c r="C95" s="1" t="s">
        <v>14</v>
      </c>
      <c r="D95" s="1" t="s">
        <v>26</v>
      </c>
      <c r="E95" s="1">
        <v>0</v>
      </c>
      <c r="F95" s="1">
        <v>1</v>
      </c>
      <c r="G95" s="1" t="s">
        <v>8</v>
      </c>
      <c r="H95" s="1">
        <v>0</v>
      </c>
      <c r="I95" s="1">
        <v>1</v>
      </c>
      <c r="J95" s="1" t="s">
        <v>8</v>
      </c>
      <c r="K95" s="1" t="s">
        <v>30</v>
      </c>
      <c r="L95" s="1">
        <v>8</v>
      </c>
      <c r="M95" s="1">
        <v>10</v>
      </c>
      <c r="N95" s="1">
        <v>1</v>
      </c>
      <c r="O95" s="1">
        <v>3</v>
      </c>
      <c r="P95" s="1">
        <v>6</v>
      </c>
      <c r="Q95" s="1">
        <v>9</v>
      </c>
      <c r="R95" s="1">
        <v>7</v>
      </c>
      <c r="S95" s="1">
        <v>4</v>
      </c>
      <c r="T95" s="1">
        <v>1</v>
      </c>
      <c r="U95" s="1">
        <v>0</v>
      </c>
      <c r="V95" s="1">
        <v>0</v>
      </c>
      <c r="W95" s="4">
        <v>0</v>
      </c>
    </row>
    <row r="96" spans="1:23" x14ac:dyDescent="0.2">
      <c r="A96" s="3">
        <v>41944</v>
      </c>
      <c r="B96" s="2">
        <v>12</v>
      </c>
      <c r="C96" s="1" t="s">
        <v>6</v>
      </c>
      <c r="D96" s="1" t="s">
        <v>19</v>
      </c>
      <c r="E96" s="1">
        <v>0</v>
      </c>
      <c r="F96" s="1">
        <v>1</v>
      </c>
      <c r="G96" s="1" t="s">
        <v>8</v>
      </c>
      <c r="H96" s="1">
        <v>0</v>
      </c>
      <c r="I96" s="1">
        <v>0</v>
      </c>
      <c r="J96" s="1" t="s">
        <v>4</v>
      </c>
      <c r="K96" s="1" t="s">
        <v>42</v>
      </c>
      <c r="L96" s="1">
        <v>14</v>
      </c>
      <c r="M96" s="1">
        <v>8</v>
      </c>
      <c r="N96" s="1">
        <v>5</v>
      </c>
      <c r="O96" s="1">
        <v>3</v>
      </c>
      <c r="P96" s="1">
        <v>5</v>
      </c>
      <c r="Q96" s="1">
        <v>12</v>
      </c>
      <c r="R96" s="1">
        <v>8</v>
      </c>
      <c r="S96" s="1">
        <v>3</v>
      </c>
      <c r="T96" s="1">
        <v>0</v>
      </c>
      <c r="U96" s="1">
        <v>1</v>
      </c>
      <c r="V96" s="1">
        <v>0</v>
      </c>
      <c r="W96" s="4">
        <v>0</v>
      </c>
    </row>
    <row r="97" spans="1:23" x14ac:dyDescent="0.2">
      <c r="A97" s="3">
        <v>41944</v>
      </c>
      <c r="B97" s="2">
        <v>12</v>
      </c>
      <c r="C97" s="1" t="s">
        <v>28</v>
      </c>
      <c r="D97" s="1" t="s">
        <v>25</v>
      </c>
      <c r="E97" s="1">
        <v>1</v>
      </c>
      <c r="F97" s="1">
        <v>0</v>
      </c>
      <c r="G97" s="1" t="s">
        <v>3</v>
      </c>
      <c r="H97" s="1">
        <v>0</v>
      </c>
      <c r="I97" s="1">
        <v>0</v>
      </c>
      <c r="J97" s="1" t="s">
        <v>4</v>
      </c>
      <c r="K97" s="1" t="s">
        <v>41</v>
      </c>
      <c r="L97" s="1">
        <v>14</v>
      </c>
      <c r="M97" s="1">
        <v>6</v>
      </c>
      <c r="N97" s="1">
        <v>3</v>
      </c>
      <c r="O97" s="1">
        <v>3</v>
      </c>
      <c r="P97" s="1">
        <v>13</v>
      </c>
      <c r="Q97" s="1">
        <v>8</v>
      </c>
      <c r="R97" s="1">
        <v>7</v>
      </c>
      <c r="S97" s="1">
        <v>2</v>
      </c>
      <c r="T97" s="1">
        <v>4</v>
      </c>
      <c r="U97" s="1">
        <v>3</v>
      </c>
      <c r="V97" s="1">
        <v>0</v>
      </c>
      <c r="W97" s="4">
        <v>0</v>
      </c>
    </row>
    <row r="98" spans="1:23" x14ac:dyDescent="0.2">
      <c r="A98" s="3">
        <v>41944</v>
      </c>
      <c r="B98" s="2">
        <v>12</v>
      </c>
      <c r="C98" s="1" t="s">
        <v>16</v>
      </c>
      <c r="D98" s="1" t="s">
        <v>22</v>
      </c>
      <c r="E98" s="1">
        <v>2</v>
      </c>
      <c r="F98" s="1">
        <v>2</v>
      </c>
      <c r="G98" s="1" t="s">
        <v>4</v>
      </c>
      <c r="H98" s="1">
        <v>1</v>
      </c>
      <c r="I98" s="1">
        <v>0</v>
      </c>
      <c r="J98" s="1" t="s">
        <v>3</v>
      </c>
      <c r="K98" s="1" t="s">
        <v>24</v>
      </c>
      <c r="L98" s="1">
        <v>21</v>
      </c>
      <c r="M98" s="1">
        <v>10</v>
      </c>
      <c r="N98" s="1">
        <v>6</v>
      </c>
      <c r="O98" s="1">
        <v>2</v>
      </c>
      <c r="P98" s="1">
        <v>14</v>
      </c>
      <c r="Q98" s="1">
        <v>13</v>
      </c>
      <c r="R98" s="1">
        <v>9</v>
      </c>
      <c r="S98" s="1">
        <v>2</v>
      </c>
      <c r="T98" s="1">
        <v>1</v>
      </c>
      <c r="U98" s="1">
        <v>1</v>
      </c>
      <c r="V98" s="1">
        <v>0</v>
      </c>
      <c r="W98" s="4">
        <v>0</v>
      </c>
    </row>
    <row r="99" spans="1:23" x14ac:dyDescent="0.2">
      <c r="A99" s="3">
        <v>41945</v>
      </c>
      <c r="B99" s="2">
        <v>13</v>
      </c>
      <c r="C99" s="1" t="s">
        <v>17</v>
      </c>
      <c r="D99" s="1" t="s">
        <v>23</v>
      </c>
      <c r="E99" s="1">
        <v>1</v>
      </c>
      <c r="F99" s="1">
        <v>2</v>
      </c>
      <c r="G99" s="1" t="s">
        <v>8</v>
      </c>
      <c r="H99" s="1">
        <v>1</v>
      </c>
      <c r="I99" s="1">
        <v>0</v>
      </c>
      <c r="J99" s="1" t="s">
        <v>3</v>
      </c>
      <c r="K99" s="1" t="s">
        <v>21</v>
      </c>
      <c r="L99" s="1">
        <v>12</v>
      </c>
      <c r="M99" s="1">
        <v>18</v>
      </c>
      <c r="N99" s="1">
        <v>1</v>
      </c>
      <c r="O99" s="1">
        <v>7</v>
      </c>
      <c r="P99" s="1">
        <v>12</v>
      </c>
      <c r="Q99" s="1">
        <v>11</v>
      </c>
      <c r="R99" s="1">
        <v>3</v>
      </c>
      <c r="S99" s="1">
        <v>9</v>
      </c>
      <c r="T99" s="1">
        <v>3</v>
      </c>
      <c r="U99" s="1">
        <v>3</v>
      </c>
      <c r="V99" s="1">
        <v>1</v>
      </c>
      <c r="W99" s="4">
        <v>0</v>
      </c>
    </row>
    <row r="100" spans="1:23" x14ac:dyDescent="0.2">
      <c r="A100" s="3">
        <v>41945</v>
      </c>
      <c r="B100" s="2">
        <v>13</v>
      </c>
      <c r="C100" s="1" t="s">
        <v>29</v>
      </c>
      <c r="D100" s="1" t="s">
        <v>10</v>
      </c>
      <c r="E100" s="1">
        <v>1</v>
      </c>
      <c r="F100" s="1">
        <v>0</v>
      </c>
      <c r="G100" s="1" t="s">
        <v>3</v>
      </c>
      <c r="H100" s="1">
        <v>0</v>
      </c>
      <c r="I100" s="1">
        <v>0</v>
      </c>
      <c r="J100" s="1" t="s">
        <v>4</v>
      </c>
      <c r="K100" s="1" t="s">
        <v>33</v>
      </c>
      <c r="L100" s="1">
        <v>16</v>
      </c>
      <c r="M100" s="1">
        <v>9</v>
      </c>
      <c r="N100" s="1">
        <v>6</v>
      </c>
      <c r="O100" s="1">
        <v>2</v>
      </c>
      <c r="P100" s="1">
        <v>15</v>
      </c>
      <c r="Q100" s="1">
        <v>9</v>
      </c>
      <c r="R100" s="1">
        <v>7</v>
      </c>
      <c r="S100" s="1">
        <v>4</v>
      </c>
      <c r="T100" s="1">
        <v>3</v>
      </c>
      <c r="U100" s="1">
        <v>1</v>
      </c>
      <c r="V100" s="1">
        <v>0</v>
      </c>
      <c r="W100" s="4">
        <v>1</v>
      </c>
    </row>
    <row r="101" spans="1:23" x14ac:dyDescent="0.2">
      <c r="A101" s="3">
        <v>41946</v>
      </c>
      <c r="B101" s="2">
        <v>13</v>
      </c>
      <c r="C101" s="1" t="s">
        <v>2</v>
      </c>
      <c r="D101" s="1" t="s">
        <v>20</v>
      </c>
      <c r="E101" s="1">
        <v>1</v>
      </c>
      <c r="F101" s="1">
        <v>3</v>
      </c>
      <c r="G101" s="1" t="s">
        <v>8</v>
      </c>
      <c r="H101" s="1">
        <v>0</v>
      </c>
      <c r="I101" s="1">
        <v>1</v>
      </c>
      <c r="J101" s="1" t="s">
        <v>8</v>
      </c>
      <c r="K101" s="1" t="s">
        <v>39</v>
      </c>
      <c r="L101" s="1">
        <v>9</v>
      </c>
      <c r="M101" s="1">
        <v>8</v>
      </c>
      <c r="N101" s="1">
        <v>1</v>
      </c>
      <c r="O101" s="1">
        <v>7</v>
      </c>
      <c r="P101" s="1">
        <v>12</v>
      </c>
      <c r="Q101" s="1">
        <v>19</v>
      </c>
      <c r="R101" s="1">
        <v>11</v>
      </c>
      <c r="S101" s="1">
        <v>2</v>
      </c>
      <c r="T101" s="1">
        <v>0</v>
      </c>
      <c r="U101" s="1">
        <v>3</v>
      </c>
      <c r="V101" s="1">
        <v>1</v>
      </c>
      <c r="W101" s="4">
        <v>0</v>
      </c>
    </row>
    <row r="102" spans="1:23" x14ac:dyDescent="0.2">
      <c r="A102" s="3">
        <v>41951</v>
      </c>
      <c r="B102" s="2">
        <v>13</v>
      </c>
      <c r="C102" s="1" t="s">
        <v>31</v>
      </c>
      <c r="D102" s="1" t="s">
        <v>14</v>
      </c>
      <c r="E102" s="1">
        <v>1</v>
      </c>
      <c r="F102" s="1">
        <v>0</v>
      </c>
      <c r="G102" s="1" t="s">
        <v>3</v>
      </c>
      <c r="H102" s="1">
        <v>0</v>
      </c>
      <c r="I102" s="1">
        <v>0</v>
      </c>
      <c r="J102" s="1" t="s">
        <v>4</v>
      </c>
      <c r="K102" s="1" t="s">
        <v>27</v>
      </c>
      <c r="L102" s="1">
        <v>14</v>
      </c>
      <c r="M102" s="1">
        <v>12</v>
      </c>
      <c r="N102" s="1">
        <v>3</v>
      </c>
      <c r="O102" s="1">
        <v>1</v>
      </c>
      <c r="P102" s="1">
        <v>17</v>
      </c>
      <c r="Q102" s="1">
        <v>17</v>
      </c>
      <c r="R102" s="1">
        <v>7</v>
      </c>
      <c r="S102" s="1">
        <v>1</v>
      </c>
      <c r="T102" s="1">
        <v>6</v>
      </c>
      <c r="U102" s="1">
        <v>4</v>
      </c>
      <c r="V102" s="1">
        <v>0</v>
      </c>
      <c r="W102" s="4">
        <v>0</v>
      </c>
    </row>
    <row r="103" spans="1:23" x14ac:dyDescent="0.2">
      <c r="A103" s="3">
        <v>41951</v>
      </c>
      <c r="B103" s="2">
        <v>13</v>
      </c>
      <c r="C103" s="1" t="s">
        <v>25</v>
      </c>
      <c r="D103" s="1" t="s">
        <v>32</v>
      </c>
      <c r="E103" s="1">
        <v>1</v>
      </c>
      <c r="F103" s="1">
        <v>2</v>
      </c>
      <c r="G103" s="1" t="s">
        <v>8</v>
      </c>
      <c r="H103" s="1">
        <v>1</v>
      </c>
      <c r="I103" s="1">
        <v>1</v>
      </c>
      <c r="J103" s="1" t="s">
        <v>4</v>
      </c>
      <c r="K103" s="1" t="s">
        <v>18</v>
      </c>
      <c r="L103" s="1">
        <v>12</v>
      </c>
      <c r="M103" s="1">
        <v>15</v>
      </c>
      <c r="N103" s="1">
        <v>4</v>
      </c>
      <c r="O103" s="1">
        <v>5</v>
      </c>
      <c r="P103" s="1">
        <v>9</v>
      </c>
      <c r="Q103" s="1">
        <v>12</v>
      </c>
      <c r="R103" s="1">
        <v>5</v>
      </c>
      <c r="S103" s="1">
        <v>7</v>
      </c>
      <c r="T103" s="1">
        <v>2</v>
      </c>
      <c r="U103" s="1">
        <v>5</v>
      </c>
      <c r="V103" s="1">
        <v>0</v>
      </c>
      <c r="W103" s="4">
        <v>0</v>
      </c>
    </row>
    <row r="104" spans="1:23" x14ac:dyDescent="0.2">
      <c r="A104" s="3">
        <v>41951</v>
      </c>
      <c r="B104" s="2">
        <v>13</v>
      </c>
      <c r="C104" s="1" t="s">
        <v>10</v>
      </c>
      <c r="D104" s="1" t="s">
        <v>2</v>
      </c>
      <c r="E104" s="1">
        <v>1</v>
      </c>
      <c r="F104" s="1">
        <v>0</v>
      </c>
      <c r="G104" s="1" t="s">
        <v>3</v>
      </c>
      <c r="H104" s="1">
        <v>0</v>
      </c>
      <c r="I104" s="1">
        <v>0</v>
      </c>
      <c r="J104" s="1" t="s">
        <v>4</v>
      </c>
      <c r="K104" s="1" t="s">
        <v>24</v>
      </c>
      <c r="L104" s="1">
        <v>23</v>
      </c>
      <c r="M104" s="1">
        <v>6</v>
      </c>
      <c r="N104" s="1">
        <v>5</v>
      </c>
      <c r="O104" s="1">
        <v>1</v>
      </c>
      <c r="P104" s="1">
        <v>8</v>
      </c>
      <c r="Q104" s="1">
        <v>12</v>
      </c>
      <c r="R104" s="1">
        <v>11</v>
      </c>
      <c r="S104" s="1">
        <v>4</v>
      </c>
      <c r="T104" s="1">
        <v>1</v>
      </c>
      <c r="U104" s="1">
        <v>3</v>
      </c>
      <c r="V104" s="1">
        <v>0</v>
      </c>
      <c r="W104" s="4">
        <v>0</v>
      </c>
    </row>
    <row r="105" spans="1:23" x14ac:dyDescent="0.2">
      <c r="A105" s="3">
        <v>41951</v>
      </c>
      <c r="B105" s="2">
        <v>13</v>
      </c>
      <c r="C105" s="1" t="s">
        <v>13</v>
      </c>
      <c r="D105" s="1" t="s">
        <v>29</v>
      </c>
      <c r="E105" s="1">
        <v>2</v>
      </c>
      <c r="F105" s="1">
        <v>2</v>
      </c>
      <c r="G105" s="1" t="s">
        <v>4</v>
      </c>
      <c r="H105" s="1">
        <v>1</v>
      </c>
      <c r="I105" s="1">
        <v>1</v>
      </c>
      <c r="J105" s="1" t="s">
        <v>4</v>
      </c>
      <c r="K105" s="1" t="s">
        <v>12</v>
      </c>
      <c r="L105" s="1">
        <v>17</v>
      </c>
      <c r="M105" s="1">
        <v>23</v>
      </c>
      <c r="N105" s="1">
        <v>4</v>
      </c>
      <c r="O105" s="1">
        <v>6</v>
      </c>
      <c r="P105" s="1">
        <v>9</v>
      </c>
      <c r="Q105" s="1">
        <v>10</v>
      </c>
      <c r="R105" s="1">
        <v>7</v>
      </c>
      <c r="S105" s="1">
        <v>7</v>
      </c>
      <c r="T105" s="1">
        <v>4</v>
      </c>
      <c r="U105" s="1">
        <v>2</v>
      </c>
      <c r="V105" s="1">
        <v>0</v>
      </c>
      <c r="W105" s="4">
        <v>0</v>
      </c>
    </row>
    <row r="106" spans="1:23" x14ac:dyDescent="0.2">
      <c r="A106" s="3">
        <v>41951</v>
      </c>
      <c r="B106" s="2">
        <v>13</v>
      </c>
      <c r="C106" s="1" t="s">
        <v>26</v>
      </c>
      <c r="D106" s="1" t="s">
        <v>6</v>
      </c>
      <c r="E106" s="1">
        <v>2</v>
      </c>
      <c r="F106" s="1">
        <v>0</v>
      </c>
      <c r="G106" s="1" t="s">
        <v>3</v>
      </c>
      <c r="H106" s="1">
        <v>0</v>
      </c>
      <c r="I106" s="1">
        <v>0</v>
      </c>
      <c r="J106" s="1" t="s">
        <v>4</v>
      </c>
      <c r="K106" s="1" t="s">
        <v>33</v>
      </c>
      <c r="L106" s="1">
        <v>18</v>
      </c>
      <c r="M106" s="1">
        <v>5</v>
      </c>
      <c r="N106" s="1">
        <v>6</v>
      </c>
      <c r="O106" s="1">
        <v>0</v>
      </c>
      <c r="P106" s="1">
        <v>10</v>
      </c>
      <c r="Q106" s="1">
        <v>12</v>
      </c>
      <c r="R106" s="1">
        <v>13</v>
      </c>
      <c r="S106" s="1">
        <v>4</v>
      </c>
      <c r="T106" s="1">
        <v>2</v>
      </c>
      <c r="U106" s="1">
        <v>2</v>
      </c>
      <c r="V106" s="1">
        <v>0</v>
      </c>
      <c r="W106" s="4">
        <v>0</v>
      </c>
    </row>
    <row r="107" spans="1:23" x14ac:dyDescent="0.2">
      <c r="A107" s="3">
        <v>41951</v>
      </c>
      <c r="B107" s="2">
        <v>13</v>
      </c>
      <c r="C107" s="1" t="s">
        <v>22</v>
      </c>
      <c r="D107" s="1" t="s">
        <v>17</v>
      </c>
      <c r="E107" s="1">
        <v>0</v>
      </c>
      <c r="F107" s="1">
        <v>0</v>
      </c>
      <c r="G107" s="1" t="s">
        <v>4</v>
      </c>
      <c r="H107" s="1">
        <v>0</v>
      </c>
      <c r="I107" s="1">
        <v>0</v>
      </c>
      <c r="J107" s="1" t="s">
        <v>4</v>
      </c>
      <c r="K107" s="1" t="s">
        <v>5</v>
      </c>
      <c r="L107" s="1">
        <v>21</v>
      </c>
      <c r="M107" s="1">
        <v>12</v>
      </c>
      <c r="N107" s="1">
        <v>5</v>
      </c>
      <c r="O107" s="1">
        <v>4</v>
      </c>
      <c r="P107" s="1">
        <v>9</v>
      </c>
      <c r="Q107" s="1">
        <v>10</v>
      </c>
      <c r="R107" s="1">
        <v>13</v>
      </c>
      <c r="S107" s="1">
        <v>2</v>
      </c>
      <c r="T107" s="1">
        <v>0</v>
      </c>
      <c r="U107" s="1">
        <v>3</v>
      </c>
      <c r="V107" s="1">
        <v>0</v>
      </c>
      <c r="W107" s="4">
        <v>0</v>
      </c>
    </row>
    <row r="108" spans="1:23" x14ac:dyDescent="0.2">
      <c r="A108" s="3">
        <v>41952</v>
      </c>
      <c r="B108" s="2">
        <v>14</v>
      </c>
      <c r="C108" s="1" t="s">
        <v>20</v>
      </c>
      <c r="D108" s="1" t="s">
        <v>7</v>
      </c>
      <c r="E108" s="1">
        <v>1</v>
      </c>
      <c r="F108" s="1">
        <v>1</v>
      </c>
      <c r="G108" s="1" t="s">
        <v>4</v>
      </c>
      <c r="H108" s="1">
        <v>0</v>
      </c>
      <c r="I108" s="1">
        <v>0</v>
      </c>
      <c r="J108" s="1" t="s">
        <v>4</v>
      </c>
      <c r="K108" s="1" t="s">
        <v>34</v>
      </c>
      <c r="L108" s="1">
        <v>10</v>
      </c>
      <c r="M108" s="1">
        <v>16</v>
      </c>
      <c r="N108" s="1">
        <v>3</v>
      </c>
      <c r="O108" s="1">
        <v>7</v>
      </c>
      <c r="P108" s="1">
        <v>11</v>
      </c>
      <c r="Q108" s="1">
        <v>13</v>
      </c>
      <c r="R108" s="1">
        <v>5</v>
      </c>
      <c r="S108" s="1">
        <v>4</v>
      </c>
      <c r="T108" s="1">
        <v>1</v>
      </c>
      <c r="U108" s="1">
        <v>2</v>
      </c>
      <c r="V108" s="1">
        <v>0</v>
      </c>
      <c r="W108" s="4">
        <v>0</v>
      </c>
    </row>
    <row r="109" spans="1:23" x14ac:dyDescent="0.2">
      <c r="A109" s="3">
        <v>41952</v>
      </c>
      <c r="B109" s="2">
        <v>14</v>
      </c>
      <c r="C109" s="1" t="s">
        <v>11</v>
      </c>
      <c r="D109" s="1" t="s">
        <v>1</v>
      </c>
      <c r="E109" s="1">
        <v>2</v>
      </c>
      <c r="F109" s="1">
        <v>1</v>
      </c>
      <c r="G109" s="1" t="s">
        <v>3</v>
      </c>
      <c r="H109" s="1">
        <v>0</v>
      </c>
      <c r="I109" s="1">
        <v>0</v>
      </c>
      <c r="J109" s="1" t="s">
        <v>4</v>
      </c>
      <c r="K109" s="1" t="s">
        <v>39</v>
      </c>
      <c r="L109" s="1">
        <v>11</v>
      </c>
      <c r="M109" s="1">
        <v>12</v>
      </c>
      <c r="N109" s="1">
        <v>5</v>
      </c>
      <c r="O109" s="1">
        <v>4</v>
      </c>
      <c r="P109" s="1">
        <v>10</v>
      </c>
      <c r="Q109" s="1">
        <v>16</v>
      </c>
      <c r="R109" s="1">
        <v>6</v>
      </c>
      <c r="S109" s="1">
        <v>10</v>
      </c>
      <c r="T109" s="1">
        <v>5</v>
      </c>
      <c r="U109" s="1">
        <v>5</v>
      </c>
      <c r="V109" s="1">
        <v>0</v>
      </c>
      <c r="W109" s="4">
        <v>0</v>
      </c>
    </row>
    <row r="110" spans="1:23" x14ac:dyDescent="0.2">
      <c r="A110" s="3">
        <v>41952</v>
      </c>
      <c r="B110" s="2">
        <v>14</v>
      </c>
      <c r="C110" s="1" t="s">
        <v>23</v>
      </c>
      <c r="D110" s="1" t="s">
        <v>16</v>
      </c>
      <c r="E110" s="1">
        <v>1</v>
      </c>
      <c r="F110" s="1">
        <v>2</v>
      </c>
      <c r="G110" s="1" t="s">
        <v>8</v>
      </c>
      <c r="H110" s="1">
        <v>0</v>
      </c>
      <c r="I110" s="1">
        <v>2</v>
      </c>
      <c r="J110" s="1" t="s">
        <v>8</v>
      </c>
      <c r="K110" s="1" t="s">
        <v>9</v>
      </c>
      <c r="L110" s="1">
        <v>14</v>
      </c>
      <c r="M110" s="1">
        <v>11</v>
      </c>
      <c r="N110" s="1">
        <v>4</v>
      </c>
      <c r="O110" s="1">
        <v>4</v>
      </c>
      <c r="P110" s="1">
        <v>20</v>
      </c>
      <c r="Q110" s="1">
        <v>13</v>
      </c>
      <c r="R110" s="1">
        <v>5</v>
      </c>
      <c r="S110" s="1">
        <v>5</v>
      </c>
      <c r="T110" s="1">
        <v>3</v>
      </c>
      <c r="U110" s="1">
        <v>2</v>
      </c>
      <c r="V110" s="1">
        <v>1</v>
      </c>
      <c r="W110" s="4">
        <v>0</v>
      </c>
    </row>
    <row r="111" spans="1:23" x14ac:dyDescent="0.2">
      <c r="A111" s="3">
        <v>41952</v>
      </c>
      <c r="B111" s="2">
        <v>14</v>
      </c>
      <c r="C111" s="1" t="s">
        <v>19</v>
      </c>
      <c r="D111" s="1" t="s">
        <v>28</v>
      </c>
      <c r="E111" s="1">
        <v>0</v>
      </c>
      <c r="F111" s="1">
        <v>2</v>
      </c>
      <c r="G111" s="1" t="s">
        <v>8</v>
      </c>
      <c r="H111" s="1">
        <v>0</v>
      </c>
      <c r="I111" s="1">
        <v>1</v>
      </c>
      <c r="J111" s="1" t="s">
        <v>8</v>
      </c>
      <c r="K111" s="1" t="s">
        <v>15</v>
      </c>
      <c r="L111" s="1">
        <v>10</v>
      </c>
      <c r="M111" s="1">
        <v>8</v>
      </c>
      <c r="N111" s="1">
        <v>2</v>
      </c>
      <c r="O111" s="1">
        <v>3</v>
      </c>
      <c r="P111" s="1">
        <v>12</v>
      </c>
      <c r="Q111" s="1">
        <v>6</v>
      </c>
      <c r="R111" s="1">
        <v>7</v>
      </c>
      <c r="S111" s="1">
        <v>4</v>
      </c>
      <c r="T111" s="1">
        <v>0</v>
      </c>
      <c r="U111" s="1">
        <v>0</v>
      </c>
      <c r="V111" s="1">
        <v>0</v>
      </c>
      <c r="W111" s="4">
        <v>0</v>
      </c>
    </row>
    <row r="112" spans="1:23" x14ac:dyDescent="0.2">
      <c r="A112" s="3">
        <v>41965</v>
      </c>
      <c r="B112" s="2">
        <v>15</v>
      </c>
      <c r="C112" s="1" t="s">
        <v>1</v>
      </c>
      <c r="D112" s="1" t="s">
        <v>10</v>
      </c>
      <c r="E112" s="1">
        <v>1</v>
      </c>
      <c r="F112" s="1">
        <v>2</v>
      </c>
      <c r="G112" s="1" t="s">
        <v>8</v>
      </c>
      <c r="H112" s="1">
        <v>0</v>
      </c>
      <c r="I112" s="1">
        <v>0</v>
      </c>
      <c r="J112" s="1" t="s">
        <v>4</v>
      </c>
      <c r="K112" s="1" t="s">
        <v>12</v>
      </c>
      <c r="L112" s="1">
        <v>23</v>
      </c>
      <c r="M112" s="1">
        <v>12</v>
      </c>
      <c r="N112" s="1">
        <v>9</v>
      </c>
      <c r="O112" s="1">
        <v>2</v>
      </c>
      <c r="P112" s="1">
        <v>12</v>
      </c>
      <c r="Q112" s="1">
        <v>8</v>
      </c>
      <c r="R112" s="1">
        <v>11</v>
      </c>
      <c r="S112" s="1">
        <v>5</v>
      </c>
      <c r="T112" s="1">
        <v>2</v>
      </c>
      <c r="U112" s="1">
        <v>1</v>
      </c>
      <c r="V112" s="1">
        <v>0</v>
      </c>
      <c r="W112" s="4">
        <v>0</v>
      </c>
    </row>
    <row r="113" spans="1:23" x14ac:dyDescent="0.2">
      <c r="A113" s="3">
        <v>41965</v>
      </c>
      <c r="B113" s="2">
        <v>15</v>
      </c>
      <c r="C113" s="1" t="s">
        <v>32</v>
      </c>
      <c r="D113" s="1" t="s">
        <v>19</v>
      </c>
      <c r="E113" s="1">
        <v>2</v>
      </c>
      <c r="F113" s="1">
        <v>0</v>
      </c>
      <c r="G113" s="1" t="s">
        <v>3</v>
      </c>
      <c r="H113" s="1">
        <v>2</v>
      </c>
      <c r="I113" s="1">
        <v>0</v>
      </c>
      <c r="J113" s="1" t="s">
        <v>3</v>
      </c>
      <c r="K113" s="1" t="s">
        <v>34</v>
      </c>
      <c r="L113" s="1">
        <v>21</v>
      </c>
      <c r="M113" s="1">
        <v>5</v>
      </c>
      <c r="N113" s="1">
        <v>8</v>
      </c>
      <c r="O113" s="1">
        <v>1</v>
      </c>
      <c r="P113" s="1">
        <v>7</v>
      </c>
      <c r="Q113" s="1">
        <v>9</v>
      </c>
      <c r="R113" s="1">
        <v>15</v>
      </c>
      <c r="S113" s="1">
        <v>0</v>
      </c>
      <c r="T113" s="1">
        <v>1</v>
      </c>
      <c r="U113" s="1">
        <v>0</v>
      </c>
      <c r="V113" s="1">
        <v>0</v>
      </c>
      <c r="W113" s="4">
        <v>1</v>
      </c>
    </row>
    <row r="114" spans="1:23" x14ac:dyDescent="0.2">
      <c r="A114" s="3">
        <v>41965</v>
      </c>
      <c r="B114" s="2">
        <v>15</v>
      </c>
      <c r="C114" s="1" t="s">
        <v>7</v>
      </c>
      <c r="D114" s="1" t="s">
        <v>22</v>
      </c>
      <c r="E114" s="1">
        <v>2</v>
      </c>
      <c r="F114" s="1">
        <v>1</v>
      </c>
      <c r="G114" s="1" t="s">
        <v>3</v>
      </c>
      <c r="H114" s="1">
        <v>1</v>
      </c>
      <c r="I114" s="1">
        <v>0</v>
      </c>
      <c r="J114" s="1" t="s">
        <v>3</v>
      </c>
      <c r="K114" s="1" t="s">
        <v>27</v>
      </c>
      <c r="L114" s="1">
        <v>14</v>
      </c>
      <c r="M114" s="1">
        <v>14</v>
      </c>
      <c r="N114" s="1">
        <v>4</v>
      </c>
      <c r="O114" s="1">
        <v>3</v>
      </c>
      <c r="P114" s="1">
        <v>10</v>
      </c>
      <c r="Q114" s="1">
        <v>13</v>
      </c>
      <c r="R114" s="1">
        <v>1</v>
      </c>
      <c r="S114" s="1">
        <v>5</v>
      </c>
      <c r="T114" s="1">
        <v>2</v>
      </c>
      <c r="U114" s="1">
        <v>3</v>
      </c>
      <c r="V114" s="1">
        <v>0</v>
      </c>
      <c r="W114" s="4">
        <v>0</v>
      </c>
    </row>
    <row r="115" spans="1:23" x14ac:dyDescent="0.2">
      <c r="A115" s="3">
        <v>41965</v>
      </c>
      <c r="B115" s="2">
        <v>15</v>
      </c>
      <c r="C115" s="1" t="s">
        <v>6</v>
      </c>
      <c r="D115" s="1" t="s">
        <v>20</v>
      </c>
      <c r="E115" s="1">
        <v>0</v>
      </c>
      <c r="F115" s="1">
        <v>0</v>
      </c>
      <c r="G115" s="1" t="s">
        <v>4</v>
      </c>
      <c r="H115" s="1">
        <v>0</v>
      </c>
      <c r="I115" s="1">
        <v>0</v>
      </c>
      <c r="J115" s="1" t="s">
        <v>4</v>
      </c>
      <c r="K115" s="1" t="s">
        <v>37</v>
      </c>
      <c r="L115" s="1">
        <v>13</v>
      </c>
      <c r="M115" s="1">
        <v>10</v>
      </c>
      <c r="N115" s="1">
        <v>4</v>
      </c>
      <c r="O115" s="1">
        <v>5</v>
      </c>
      <c r="P115" s="1">
        <v>18</v>
      </c>
      <c r="Q115" s="1">
        <v>12</v>
      </c>
      <c r="R115" s="1">
        <v>6</v>
      </c>
      <c r="S115" s="1">
        <v>9</v>
      </c>
      <c r="T115" s="1">
        <v>2</v>
      </c>
      <c r="U115" s="1">
        <v>3</v>
      </c>
      <c r="V115" s="1">
        <v>0</v>
      </c>
      <c r="W115" s="4">
        <v>0</v>
      </c>
    </row>
    <row r="116" spans="1:23" x14ac:dyDescent="0.2">
      <c r="A116" s="3">
        <v>41965</v>
      </c>
      <c r="B116" s="2">
        <v>15</v>
      </c>
      <c r="C116" s="1" t="s">
        <v>29</v>
      </c>
      <c r="D116" s="1" t="s">
        <v>11</v>
      </c>
      <c r="E116" s="1">
        <v>2</v>
      </c>
      <c r="F116" s="1">
        <v>1</v>
      </c>
      <c r="G116" s="1" t="s">
        <v>3</v>
      </c>
      <c r="H116" s="1">
        <v>1</v>
      </c>
      <c r="I116" s="1">
        <v>1</v>
      </c>
      <c r="J116" s="1" t="s">
        <v>4</v>
      </c>
      <c r="K116" s="1" t="s">
        <v>21</v>
      </c>
      <c r="L116" s="1">
        <v>23</v>
      </c>
      <c r="M116" s="1">
        <v>8</v>
      </c>
      <c r="N116" s="1">
        <v>10</v>
      </c>
      <c r="O116" s="1">
        <v>3</v>
      </c>
      <c r="P116" s="1">
        <v>13</v>
      </c>
      <c r="Q116" s="1">
        <v>9</v>
      </c>
      <c r="R116" s="1">
        <v>7</v>
      </c>
      <c r="S116" s="1">
        <v>3</v>
      </c>
      <c r="T116" s="1">
        <v>2</v>
      </c>
      <c r="U116" s="1">
        <v>1</v>
      </c>
      <c r="V116" s="1">
        <v>0</v>
      </c>
      <c r="W116" s="4">
        <v>0</v>
      </c>
    </row>
    <row r="117" spans="1:23" x14ac:dyDescent="0.2">
      <c r="A117" s="3">
        <v>41965</v>
      </c>
      <c r="B117" s="2">
        <v>15</v>
      </c>
      <c r="C117" s="1" t="s">
        <v>28</v>
      </c>
      <c r="D117" s="1" t="s">
        <v>13</v>
      </c>
      <c r="E117" s="1">
        <v>1</v>
      </c>
      <c r="F117" s="1">
        <v>0</v>
      </c>
      <c r="G117" s="1" t="s">
        <v>3</v>
      </c>
      <c r="H117" s="1">
        <v>0</v>
      </c>
      <c r="I117" s="1">
        <v>0</v>
      </c>
      <c r="J117" s="1" t="s">
        <v>4</v>
      </c>
      <c r="K117" s="1" t="s">
        <v>24</v>
      </c>
      <c r="L117" s="1">
        <v>14</v>
      </c>
      <c r="M117" s="1">
        <v>13</v>
      </c>
      <c r="N117" s="1">
        <v>6</v>
      </c>
      <c r="O117" s="1">
        <v>4</v>
      </c>
      <c r="P117" s="1">
        <v>12</v>
      </c>
      <c r="Q117" s="1">
        <v>15</v>
      </c>
      <c r="R117" s="1">
        <v>16</v>
      </c>
      <c r="S117" s="1">
        <v>7</v>
      </c>
      <c r="T117" s="1">
        <v>2</v>
      </c>
      <c r="U117" s="1">
        <v>3</v>
      </c>
      <c r="V117" s="1">
        <v>0</v>
      </c>
      <c r="W117" s="4">
        <v>0</v>
      </c>
    </row>
    <row r="118" spans="1:23" x14ac:dyDescent="0.2">
      <c r="A118" s="3">
        <v>41965</v>
      </c>
      <c r="B118" s="2">
        <v>15</v>
      </c>
      <c r="C118" s="1" t="s">
        <v>16</v>
      </c>
      <c r="D118" s="1" t="s">
        <v>31</v>
      </c>
      <c r="E118" s="1">
        <v>1</v>
      </c>
      <c r="F118" s="1">
        <v>2</v>
      </c>
      <c r="G118" s="1" t="s">
        <v>8</v>
      </c>
      <c r="H118" s="1">
        <v>1</v>
      </c>
      <c r="I118" s="1">
        <v>2</v>
      </c>
      <c r="J118" s="1" t="s">
        <v>8</v>
      </c>
      <c r="K118" s="1" t="s">
        <v>30</v>
      </c>
      <c r="L118" s="1">
        <v>25</v>
      </c>
      <c r="M118" s="1">
        <v>5</v>
      </c>
      <c r="N118" s="1">
        <v>4</v>
      </c>
      <c r="O118" s="1">
        <v>4</v>
      </c>
      <c r="P118" s="1">
        <v>10</v>
      </c>
      <c r="Q118" s="1">
        <v>9</v>
      </c>
      <c r="R118" s="1">
        <v>14</v>
      </c>
      <c r="S118" s="1">
        <v>0</v>
      </c>
      <c r="T118" s="1">
        <v>2</v>
      </c>
      <c r="U118" s="1">
        <v>2</v>
      </c>
      <c r="V118" s="1">
        <v>0</v>
      </c>
      <c r="W118" s="4">
        <v>0</v>
      </c>
    </row>
    <row r="119" spans="1:23" x14ac:dyDescent="0.2">
      <c r="A119" s="3">
        <v>41966</v>
      </c>
      <c r="B119" s="2">
        <v>16</v>
      </c>
      <c r="C119" s="1" t="s">
        <v>2</v>
      </c>
      <c r="D119" s="1" t="s">
        <v>25</v>
      </c>
      <c r="E119" s="1">
        <v>3</v>
      </c>
      <c r="F119" s="1">
        <v>1</v>
      </c>
      <c r="G119" s="1" t="s">
        <v>3</v>
      </c>
      <c r="H119" s="1">
        <v>1</v>
      </c>
      <c r="I119" s="1">
        <v>1</v>
      </c>
      <c r="J119" s="1" t="s">
        <v>4</v>
      </c>
      <c r="K119" s="1" t="s">
        <v>5</v>
      </c>
      <c r="L119" s="1">
        <v>15</v>
      </c>
      <c r="M119" s="1">
        <v>12</v>
      </c>
      <c r="N119" s="1">
        <v>5</v>
      </c>
      <c r="O119" s="1">
        <v>1</v>
      </c>
      <c r="P119" s="1">
        <v>21</v>
      </c>
      <c r="Q119" s="1">
        <v>10</v>
      </c>
      <c r="R119" s="1">
        <v>4</v>
      </c>
      <c r="S119" s="1">
        <v>3</v>
      </c>
      <c r="T119" s="1">
        <v>1</v>
      </c>
      <c r="U119" s="1">
        <v>2</v>
      </c>
      <c r="V119" s="1">
        <v>0</v>
      </c>
      <c r="W119" s="4">
        <v>0</v>
      </c>
    </row>
    <row r="120" spans="1:23" x14ac:dyDescent="0.2">
      <c r="A120" s="3">
        <v>41966</v>
      </c>
      <c r="B120" s="2">
        <v>16</v>
      </c>
      <c r="C120" s="1" t="s">
        <v>14</v>
      </c>
      <c r="D120" s="1" t="s">
        <v>23</v>
      </c>
      <c r="E120" s="1">
        <v>1</v>
      </c>
      <c r="F120" s="1">
        <v>2</v>
      </c>
      <c r="G120" s="1" t="s">
        <v>8</v>
      </c>
      <c r="H120" s="1">
        <v>1</v>
      </c>
      <c r="I120" s="1">
        <v>0</v>
      </c>
      <c r="J120" s="1" t="s">
        <v>3</v>
      </c>
      <c r="K120" s="1" t="s">
        <v>15</v>
      </c>
      <c r="L120" s="1">
        <v>10</v>
      </c>
      <c r="M120" s="1">
        <v>23</v>
      </c>
      <c r="N120" s="1">
        <v>2</v>
      </c>
      <c r="O120" s="1">
        <v>6</v>
      </c>
      <c r="P120" s="1">
        <v>15</v>
      </c>
      <c r="Q120" s="1">
        <v>9</v>
      </c>
      <c r="R120" s="1">
        <v>3</v>
      </c>
      <c r="S120" s="1">
        <v>9</v>
      </c>
      <c r="T120" s="1">
        <v>3</v>
      </c>
      <c r="U120" s="1">
        <v>1</v>
      </c>
      <c r="V120" s="1">
        <v>1</v>
      </c>
      <c r="W120" s="4">
        <v>0</v>
      </c>
    </row>
    <row r="121" spans="1:23" x14ac:dyDescent="0.2">
      <c r="A121" s="3">
        <v>41967</v>
      </c>
      <c r="B121" s="2">
        <v>16</v>
      </c>
      <c r="C121" s="1" t="s">
        <v>17</v>
      </c>
      <c r="D121" s="1" t="s">
        <v>26</v>
      </c>
      <c r="E121" s="1">
        <v>1</v>
      </c>
      <c r="F121" s="1">
        <v>1</v>
      </c>
      <c r="G121" s="1" t="s">
        <v>4</v>
      </c>
      <c r="H121" s="1">
        <v>1</v>
      </c>
      <c r="I121" s="1">
        <v>0</v>
      </c>
      <c r="J121" s="1" t="s">
        <v>3</v>
      </c>
      <c r="K121" s="1" t="s">
        <v>39</v>
      </c>
      <c r="L121" s="1">
        <v>7</v>
      </c>
      <c r="M121" s="1">
        <v>15</v>
      </c>
      <c r="N121" s="1">
        <v>1</v>
      </c>
      <c r="O121" s="1">
        <v>4</v>
      </c>
      <c r="P121" s="1">
        <v>15</v>
      </c>
      <c r="Q121" s="1">
        <v>17</v>
      </c>
      <c r="R121" s="1">
        <v>2</v>
      </c>
      <c r="S121" s="1">
        <v>8</v>
      </c>
      <c r="T121" s="1">
        <v>1</v>
      </c>
      <c r="U121" s="1">
        <v>2</v>
      </c>
      <c r="V121" s="1">
        <v>0</v>
      </c>
      <c r="W121" s="4">
        <v>0</v>
      </c>
    </row>
    <row r="122" spans="1:23" x14ac:dyDescent="0.2">
      <c r="A122" s="3">
        <v>41972</v>
      </c>
      <c r="B122" s="2">
        <v>16</v>
      </c>
      <c r="C122" s="1" t="s">
        <v>31</v>
      </c>
      <c r="D122" s="1" t="s">
        <v>17</v>
      </c>
      <c r="E122" s="1">
        <v>1</v>
      </c>
      <c r="F122" s="1">
        <v>1</v>
      </c>
      <c r="G122" s="1" t="s">
        <v>4</v>
      </c>
      <c r="H122" s="1">
        <v>0</v>
      </c>
      <c r="I122" s="1">
        <v>1</v>
      </c>
      <c r="J122" s="1" t="s">
        <v>8</v>
      </c>
      <c r="K122" s="1" t="s">
        <v>43</v>
      </c>
      <c r="L122" s="1">
        <v>11</v>
      </c>
      <c r="M122" s="1">
        <v>18</v>
      </c>
      <c r="N122" s="1">
        <v>4</v>
      </c>
      <c r="O122" s="1">
        <v>7</v>
      </c>
      <c r="P122" s="1">
        <v>8</v>
      </c>
      <c r="Q122" s="1">
        <v>8</v>
      </c>
      <c r="R122" s="1">
        <v>1</v>
      </c>
      <c r="S122" s="1">
        <v>5</v>
      </c>
      <c r="T122" s="1">
        <v>3</v>
      </c>
      <c r="U122" s="1">
        <v>4</v>
      </c>
      <c r="V122" s="1">
        <v>0</v>
      </c>
      <c r="W122" s="4">
        <v>0</v>
      </c>
    </row>
    <row r="123" spans="1:23" x14ac:dyDescent="0.2">
      <c r="A123" s="3">
        <v>41972</v>
      </c>
      <c r="B123" s="2">
        <v>16</v>
      </c>
      <c r="C123" s="1" t="s">
        <v>25</v>
      </c>
      <c r="D123" s="1" t="s">
        <v>16</v>
      </c>
      <c r="E123" s="1">
        <v>1</v>
      </c>
      <c r="F123" s="1">
        <v>0</v>
      </c>
      <c r="G123" s="1" t="s">
        <v>3</v>
      </c>
      <c r="H123" s="1">
        <v>0</v>
      </c>
      <c r="I123" s="1">
        <v>0</v>
      </c>
      <c r="J123" s="1" t="s">
        <v>4</v>
      </c>
      <c r="K123" s="1" t="s">
        <v>15</v>
      </c>
      <c r="L123" s="1">
        <v>16</v>
      </c>
      <c r="M123" s="1">
        <v>13</v>
      </c>
      <c r="N123" s="1">
        <v>3</v>
      </c>
      <c r="O123" s="1">
        <v>4</v>
      </c>
      <c r="P123" s="1">
        <v>11</v>
      </c>
      <c r="Q123" s="1">
        <v>9</v>
      </c>
      <c r="R123" s="1">
        <v>5</v>
      </c>
      <c r="S123" s="1">
        <v>5</v>
      </c>
      <c r="T123" s="1">
        <v>0</v>
      </c>
      <c r="U123" s="1">
        <v>3</v>
      </c>
      <c r="V123" s="1">
        <v>0</v>
      </c>
      <c r="W123" s="4">
        <v>0</v>
      </c>
    </row>
    <row r="124" spans="1:23" x14ac:dyDescent="0.2">
      <c r="A124" s="3">
        <v>41972</v>
      </c>
      <c r="B124" s="2">
        <v>16</v>
      </c>
      <c r="C124" s="1" t="s">
        <v>10</v>
      </c>
      <c r="D124" s="1" t="s">
        <v>14</v>
      </c>
      <c r="E124" s="1">
        <v>3</v>
      </c>
      <c r="F124" s="1">
        <v>0</v>
      </c>
      <c r="G124" s="1" t="s">
        <v>3</v>
      </c>
      <c r="H124" s="1">
        <v>2</v>
      </c>
      <c r="I124" s="1">
        <v>0</v>
      </c>
      <c r="J124" s="1" t="s">
        <v>3</v>
      </c>
      <c r="K124" s="1" t="s">
        <v>18</v>
      </c>
      <c r="L124" s="1">
        <v>12</v>
      </c>
      <c r="M124" s="1">
        <v>4</v>
      </c>
      <c r="N124" s="1">
        <v>6</v>
      </c>
      <c r="O124" s="1">
        <v>2</v>
      </c>
      <c r="P124" s="1">
        <v>12</v>
      </c>
      <c r="Q124" s="1">
        <v>12</v>
      </c>
      <c r="R124" s="1">
        <v>7</v>
      </c>
      <c r="S124" s="1">
        <v>0</v>
      </c>
      <c r="T124" s="1">
        <v>2</v>
      </c>
      <c r="U124" s="1">
        <v>2</v>
      </c>
      <c r="V124" s="1">
        <v>0</v>
      </c>
      <c r="W124" s="4">
        <v>0</v>
      </c>
    </row>
    <row r="125" spans="1:23" x14ac:dyDescent="0.2">
      <c r="A125" s="3">
        <v>41972</v>
      </c>
      <c r="B125" s="2">
        <v>16</v>
      </c>
      <c r="C125" s="1" t="s">
        <v>13</v>
      </c>
      <c r="D125" s="1" t="s">
        <v>6</v>
      </c>
      <c r="E125" s="1">
        <v>3</v>
      </c>
      <c r="F125" s="1">
        <v>2</v>
      </c>
      <c r="G125" s="1" t="s">
        <v>3</v>
      </c>
      <c r="H125" s="1">
        <v>2</v>
      </c>
      <c r="I125" s="1">
        <v>1</v>
      </c>
      <c r="J125" s="1" t="s">
        <v>3</v>
      </c>
      <c r="K125" s="1" t="s">
        <v>36</v>
      </c>
      <c r="L125" s="1">
        <v>32</v>
      </c>
      <c r="M125" s="1">
        <v>19</v>
      </c>
      <c r="N125" s="1">
        <v>6</v>
      </c>
      <c r="O125" s="1">
        <v>5</v>
      </c>
      <c r="P125" s="1">
        <v>8</v>
      </c>
      <c r="Q125" s="1">
        <v>17</v>
      </c>
      <c r="R125" s="1">
        <v>11</v>
      </c>
      <c r="S125" s="1">
        <v>5</v>
      </c>
      <c r="T125" s="1">
        <v>3</v>
      </c>
      <c r="U125" s="1">
        <v>2</v>
      </c>
      <c r="V125" s="1">
        <v>0</v>
      </c>
      <c r="W125" s="4">
        <v>0</v>
      </c>
    </row>
    <row r="126" spans="1:23" x14ac:dyDescent="0.2">
      <c r="A126" s="3">
        <v>41972</v>
      </c>
      <c r="B126" s="2">
        <v>16</v>
      </c>
      <c r="C126" s="1" t="s">
        <v>20</v>
      </c>
      <c r="D126" s="1" t="s">
        <v>32</v>
      </c>
      <c r="E126" s="1">
        <v>0</v>
      </c>
      <c r="F126" s="1">
        <v>0</v>
      </c>
      <c r="G126" s="1" t="s">
        <v>4</v>
      </c>
      <c r="H126" s="1">
        <v>0</v>
      </c>
      <c r="I126" s="1">
        <v>0</v>
      </c>
      <c r="J126" s="1" t="s">
        <v>4</v>
      </c>
      <c r="K126" s="1" t="s">
        <v>35</v>
      </c>
      <c r="L126" s="1">
        <v>12</v>
      </c>
      <c r="M126" s="1">
        <v>24</v>
      </c>
      <c r="N126" s="1">
        <v>3</v>
      </c>
      <c r="O126" s="1">
        <v>6</v>
      </c>
      <c r="P126" s="1">
        <v>13</v>
      </c>
      <c r="Q126" s="1">
        <v>10</v>
      </c>
      <c r="R126" s="1">
        <v>2</v>
      </c>
      <c r="S126" s="1">
        <v>8</v>
      </c>
      <c r="T126" s="1">
        <v>3</v>
      </c>
      <c r="U126" s="1">
        <v>2</v>
      </c>
      <c r="V126" s="1">
        <v>0</v>
      </c>
      <c r="W126" s="4">
        <v>0</v>
      </c>
    </row>
    <row r="127" spans="1:23" x14ac:dyDescent="0.2">
      <c r="A127" s="3">
        <v>41972</v>
      </c>
      <c r="B127" s="2">
        <v>16</v>
      </c>
      <c r="C127" s="1" t="s">
        <v>11</v>
      </c>
      <c r="D127" s="1" t="s">
        <v>2</v>
      </c>
      <c r="E127" s="1">
        <v>1</v>
      </c>
      <c r="F127" s="1">
        <v>1</v>
      </c>
      <c r="G127" s="1" t="s">
        <v>4</v>
      </c>
      <c r="H127" s="1">
        <v>1</v>
      </c>
      <c r="I127" s="1">
        <v>1</v>
      </c>
      <c r="J127" s="1" t="s">
        <v>4</v>
      </c>
      <c r="K127" s="1" t="s">
        <v>30</v>
      </c>
      <c r="L127" s="1">
        <v>18</v>
      </c>
      <c r="M127" s="1">
        <v>11</v>
      </c>
      <c r="N127" s="1">
        <v>4</v>
      </c>
      <c r="O127" s="1">
        <v>5</v>
      </c>
      <c r="P127" s="1">
        <v>6</v>
      </c>
      <c r="Q127" s="1">
        <v>12</v>
      </c>
      <c r="R127" s="1">
        <v>4</v>
      </c>
      <c r="S127" s="1">
        <v>6</v>
      </c>
      <c r="T127" s="1">
        <v>0</v>
      </c>
      <c r="U127" s="1">
        <v>2</v>
      </c>
      <c r="V127" s="1">
        <v>0</v>
      </c>
      <c r="W127" s="4">
        <v>0</v>
      </c>
    </row>
    <row r="128" spans="1:23" x14ac:dyDescent="0.2">
      <c r="A128" s="3">
        <v>41972</v>
      </c>
      <c r="B128" s="2">
        <v>16</v>
      </c>
      <c r="C128" s="1" t="s">
        <v>19</v>
      </c>
      <c r="D128" s="1" t="s">
        <v>1</v>
      </c>
      <c r="E128" s="1">
        <v>0</v>
      </c>
      <c r="F128" s="1">
        <v>1</v>
      </c>
      <c r="G128" s="1" t="s">
        <v>8</v>
      </c>
      <c r="H128" s="1">
        <v>0</v>
      </c>
      <c r="I128" s="1">
        <v>0</v>
      </c>
      <c r="J128" s="1" t="s">
        <v>4</v>
      </c>
      <c r="K128" s="1" t="s">
        <v>24</v>
      </c>
      <c r="L128" s="1">
        <v>9</v>
      </c>
      <c r="M128" s="1">
        <v>17</v>
      </c>
      <c r="N128" s="1">
        <v>1</v>
      </c>
      <c r="O128" s="1">
        <v>5</v>
      </c>
      <c r="P128" s="1">
        <v>9</v>
      </c>
      <c r="Q128" s="1">
        <v>10</v>
      </c>
      <c r="R128" s="1">
        <v>4</v>
      </c>
      <c r="S128" s="1">
        <v>4</v>
      </c>
      <c r="T128" s="1">
        <v>2</v>
      </c>
      <c r="U128" s="1">
        <v>1</v>
      </c>
      <c r="V128" s="1">
        <v>0</v>
      </c>
      <c r="W128" s="4">
        <v>0</v>
      </c>
    </row>
    <row r="129" spans="1:23" x14ac:dyDescent="0.2">
      <c r="A129" s="3">
        <v>41972</v>
      </c>
      <c r="B129" s="2">
        <v>16</v>
      </c>
      <c r="C129" s="1" t="s">
        <v>22</v>
      </c>
      <c r="D129" s="1" t="s">
        <v>28</v>
      </c>
      <c r="E129" s="1">
        <v>1</v>
      </c>
      <c r="F129" s="1">
        <v>0</v>
      </c>
      <c r="G129" s="1" t="s">
        <v>3</v>
      </c>
      <c r="H129" s="1">
        <v>0</v>
      </c>
      <c r="I129" s="1">
        <v>0</v>
      </c>
      <c r="J129" s="1" t="s">
        <v>4</v>
      </c>
      <c r="K129" s="1" t="s">
        <v>12</v>
      </c>
      <c r="L129" s="1">
        <v>12</v>
      </c>
      <c r="M129" s="1">
        <v>7</v>
      </c>
      <c r="N129" s="1">
        <v>3</v>
      </c>
      <c r="O129" s="1">
        <v>1</v>
      </c>
      <c r="P129" s="1">
        <v>9</v>
      </c>
      <c r="Q129" s="1">
        <v>16</v>
      </c>
      <c r="R129" s="1">
        <v>6</v>
      </c>
      <c r="S129" s="1">
        <v>2</v>
      </c>
      <c r="T129" s="1">
        <v>3</v>
      </c>
      <c r="U129" s="1">
        <v>2</v>
      </c>
      <c r="V129" s="1">
        <v>0</v>
      </c>
      <c r="W129" s="4">
        <v>1</v>
      </c>
    </row>
    <row r="130" spans="1:23" x14ac:dyDescent="0.2">
      <c r="A130" s="3">
        <v>41973</v>
      </c>
      <c r="B130" s="2">
        <v>17</v>
      </c>
      <c r="C130" s="1" t="s">
        <v>26</v>
      </c>
      <c r="D130" s="1" t="s">
        <v>29</v>
      </c>
      <c r="E130" s="1">
        <v>0</v>
      </c>
      <c r="F130" s="1">
        <v>3</v>
      </c>
      <c r="G130" s="1" t="s">
        <v>8</v>
      </c>
      <c r="H130" s="1">
        <v>0</v>
      </c>
      <c r="I130" s="1">
        <v>0</v>
      </c>
      <c r="J130" s="1" t="s">
        <v>4</v>
      </c>
      <c r="K130" s="1" t="s">
        <v>9</v>
      </c>
      <c r="L130" s="1">
        <v>13</v>
      </c>
      <c r="M130" s="1">
        <v>15</v>
      </c>
      <c r="N130" s="1">
        <v>4</v>
      </c>
      <c r="O130" s="1">
        <v>6</v>
      </c>
      <c r="P130" s="1">
        <v>10</v>
      </c>
      <c r="Q130" s="1">
        <v>13</v>
      </c>
      <c r="R130" s="1">
        <v>8</v>
      </c>
      <c r="S130" s="1">
        <v>6</v>
      </c>
      <c r="T130" s="1">
        <v>1</v>
      </c>
      <c r="U130" s="1">
        <v>2</v>
      </c>
      <c r="V130" s="1">
        <v>0</v>
      </c>
      <c r="W130" s="4">
        <v>1</v>
      </c>
    </row>
    <row r="131" spans="1:23" x14ac:dyDescent="0.2">
      <c r="A131" s="3">
        <v>41973</v>
      </c>
      <c r="B131" s="2">
        <v>17</v>
      </c>
      <c r="C131" s="1" t="s">
        <v>23</v>
      </c>
      <c r="D131" s="1" t="s">
        <v>7</v>
      </c>
      <c r="E131" s="1">
        <v>2</v>
      </c>
      <c r="F131" s="1">
        <v>1</v>
      </c>
      <c r="G131" s="1" t="s">
        <v>3</v>
      </c>
      <c r="H131" s="1">
        <v>2</v>
      </c>
      <c r="I131" s="1">
        <v>1</v>
      </c>
      <c r="J131" s="1" t="s">
        <v>3</v>
      </c>
      <c r="K131" s="1" t="s">
        <v>33</v>
      </c>
      <c r="L131" s="1">
        <v>13</v>
      </c>
      <c r="M131" s="1">
        <v>10</v>
      </c>
      <c r="N131" s="1">
        <v>6</v>
      </c>
      <c r="O131" s="1">
        <v>5</v>
      </c>
      <c r="P131" s="1">
        <v>15</v>
      </c>
      <c r="Q131" s="1">
        <v>5</v>
      </c>
      <c r="R131" s="1">
        <v>3</v>
      </c>
      <c r="S131" s="1">
        <v>4</v>
      </c>
      <c r="T131" s="1">
        <v>5</v>
      </c>
      <c r="U131" s="1">
        <v>1</v>
      </c>
      <c r="V131" s="1">
        <v>0</v>
      </c>
      <c r="W131" s="4">
        <v>0</v>
      </c>
    </row>
    <row r="132" spans="1:23" x14ac:dyDescent="0.2">
      <c r="A132" s="3">
        <v>41975</v>
      </c>
      <c r="B132" s="2">
        <v>17</v>
      </c>
      <c r="C132" s="1" t="s">
        <v>31</v>
      </c>
      <c r="D132" s="1" t="s">
        <v>28</v>
      </c>
      <c r="E132" s="1">
        <v>1</v>
      </c>
      <c r="F132" s="1">
        <v>1</v>
      </c>
      <c r="G132" s="1" t="s">
        <v>4</v>
      </c>
      <c r="H132" s="1">
        <v>1</v>
      </c>
      <c r="I132" s="1">
        <v>0</v>
      </c>
      <c r="J132" s="1" t="s">
        <v>3</v>
      </c>
      <c r="K132" s="1" t="s">
        <v>39</v>
      </c>
      <c r="L132" s="1">
        <v>12</v>
      </c>
      <c r="M132" s="1">
        <v>11</v>
      </c>
      <c r="N132" s="1">
        <v>2</v>
      </c>
      <c r="O132" s="1">
        <v>4</v>
      </c>
      <c r="P132" s="1">
        <v>12</v>
      </c>
      <c r="Q132" s="1">
        <v>12</v>
      </c>
      <c r="R132" s="1">
        <v>2</v>
      </c>
      <c r="S132" s="1">
        <v>5</v>
      </c>
      <c r="T132" s="1">
        <v>2</v>
      </c>
      <c r="U132" s="1">
        <v>2</v>
      </c>
      <c r="V132" s="1">
        <v>0</v>
      </c>
      <c r="W132" s="4">
        <v>0</v>
      </c>
    </row>
    <row r="133" spans="1:23" x14ac:dyDescent="0.2">
      <c r="A133" s="3">
        <v>41975</v>
      </c>
      <c r="B133" s="2">
        <v>17</v>
      </c>
      <c r="C133" s="1" t="s">
        <v>2</v>
      </c>
      <c r="D133" s="1" t="s">
        <v>17</v>
      </c>
      <c r="E133" s="1">
        <v>0</v>
      </c>
      <c r="F133" s="1">
        <v>1</v>
      </c>
      <c r="G133" s="1" t="s">
        <v>8</v>
      </c>
      <c r="H133" s="1">
        <v>0</v>
      </c>
      <c r="I133" s="1">
        <v>1</v>
      </c>
      <c r="J133" s="1" t="s">
        <v>8</v>
      </c>
      <c r="K133" s="1" t="s">
        <v>33</v>
      </c>
      <c r="L133" s="1">
        <v>17</v>
      </c>
      <c r="M133" s="1">
        <v>5</v>
      </c>
      <c r="N133" s="1">
        <v>5</v>
      </c>
      <c r="O133" s="1">
        <v>3</v>
      </c>
      <c r="P133" s="1">
        <v>16</v>
      </c>
      <c r="Q133" s="1">
        <v>15</v>
      </c>
      <c r="R133" s="1">
        <v>8</v>
      </c>
      <c r="S133" s="1">
        <v>2</v>
      </c>
      <c r="T133" s="1">
        <v>2</v>
      </c>
      <c r="U133" s="1">
        <v>2</v>
      </c>
      <c r="V133" s="1">
        <v>0</v>
      </c>
      <c r="W133" s="4">
        <v>0</v>
      </c>
    </row>
    <row r="134" spans="1:23" x14ac:dyDescent="0.2">
      <c r="A134" s="3">
        <v>41975</v>
      </c>
      <c r="B134" s="2">
        <v>17</v>
      </c>
      <c r="C134" s="1" t="s">
        <v>6</v>
      </c>
      <c r="D134" s="1" t="s">
        <v>25</v>
      </c>
      <c r="E134" s="1">
        <v>1</v>
      </c>
      <c r="F134" s="1">
        <v>3</v>
      </c>
      <c r="G134" s="1" t="s">
        <v>8</v>
      </c>
      <c r="H134" s="1">
        <v>1</v>
      </c>
      <c r="I134" s="1">
        <v>1</v>
      </c>
      <c r="J134" s="1" t="s">
        <v>4</v>
      </c>
      <c r="K134" s="1" t="s">
        <v>34</v>
      </c>
      <c r="L134" s="1">
        <v>20</v>
      </c>
      <c r="M134" s="1">
        <v>11</v>
      </c>
      <c r="N134" s="1">
        <v>4</v>
      </c>
      <c r="O134" s="1">
        <v>3</v>
      </c>
      <c r="P134" s="1">
        <v>11</v>
      </c>
      <c r="Q134" s="1">
        <v>10</v>
      </c>
      <c r="R134" s="1">
        <v>7</v>
      </c>
      <c r="S134" s="1">
        <v>4</v>
      </c>
      <c r="T134" s="1">
        <v>1</v>
      </c>
      <c r="U134" s="1">
        <v>2</v>
      </c>
      <c r="V134" s="1">
        <v>1</v>
      </c>
      <c r="W134" s="4">
        <v>0</v>
      </c>
    </row>
    <row r="135" spans="1:23" x14ac:dyDescent="0.2">
      <c r="A135" s="3">
        <v>41975</v>
      </c>
      <c r="B135" s="2">
        <v>17</v>
      </c>
      <c r="C135" s="1" t="s">
        <v>10</v>
      </c>
      <c r="D135" s="1" t="s">
        <v>16</v>
      </c>
      <c r="E135" s="1">
        <v>2</v>
      </c>
      <c r="F135" s="1">
        <v>1</v>
      </c>
      <c r="G135" s="1" t="s">
        <v>3</v>
      </c>
      <c r="H135" s="1">
        <v>1</v>
      </c>
      <c r="I135" s="1">
        <v>1</v>
      </c>
      <c r="J135" s="1" t="s">
        <v>4</v>
      </c>
      <c r="K135" s="1" t="s">
        <v>5</v>
      </c>
      <c r="L135" s="1">
        <v>10</v>
      </c>
      <c r="M135" s="1">
        <v>5</v>
      </c>
      <c r="N135" s="1">
        <v>3</v>
      </c>
      <c r="O135" s="1">
        <v>4</v>
      </c>
      <c r="P135" s="1">
        <v>8</v>
      </c>
      <c r="Q135" s="1">
        <v>13</v>
      </c>
      <c r="R135" s="1">
        <v>2</v>
      </c>
      <c r="S135" s="1">
        <v>2</v>
      </c>
      <c r="T135" s="1">
        <v>2</v>
      </c>
      <c r="U135" s="1">
        <v>4</v>
      </c>
      <c r="V135" s="1">
        <v>0</v>
      </c>
      <c r="W135" s="4">
        <v>0</v>
      </c>
    </row>
    <row r="136" spans="1:23" x14ac:dyDescent="0.2">
      <c r="A136" s="3">
        <v>41975</v>
      </c>
      <c r="B136" s="2">
        <v>17</v>
      </c>
      <c r="C136" s="1" t="s">
        <v>11</v>
      </c>
      <c r="D136" s="1" t="s">
        <v>13</v>
      </c>
      <c r="E136" s="1">
        <v>2</v>
      </c>
      <c r="F136" s="1">
        <v>0</v>
      </c>
      <c r="G136" s="1" t="s">
        <v>3</v>
      </c>
      <c r="H136" s="1">
        <v>0</v>
      </c>
      <c r="I136" s="1">
        <v>0</v>
      </c>
      <c r="J136" s="1" t="s">
        <v>4</v>
      </c>
      <c r="K136" s="1" t="s">
        <v>35</v>
      </c>
      <c r="L136" s="1">
        <v>18</v>
      </c>
      <c r="M136" s="1">
        <v>5</v>
      </c>
      <c r="N136" s="1">
        <v>7</v>
      </c>
      <c r="O136" s="1">
        <v>1</v>
      </c>
      <c r="P136" s="1">
        <v>8</v>
      </c>
      <c r="Q136" s="1">
        <v>12</v>
      </c>
      <c r="R136" s="1">
        <v>9</v>
      </c>
      <c r="S136" s="1">
        <v>2</v>
      </c>
      <c r="T136" s="1">
        <v>2</v>
      </c>
      <c r="U136" s="1">
        <v>2</v>
      </c>
      <c r="V136" s="1">
        <v>0</v>
      </c>
      <c r="W136" s="4">
        <v>0</v>
      </c>
    </row>
    <row r="137" spans="1:23" x14ac:dyDescent="0.2">
      <c r="A137" s="3">
        <v>41975</v>
      </c>
      <c r="B137" s="2">
        <v>17</v>
      </c>
      <c r="C137" s="1" t="s">
        <v>19</v>
      </c>
      <c r="D137" s="1" t="s">
        <v>22</v>
      </c>
      <c r="E137" s="1">
        <v>1</v>
      </c>
      <c r="F137" s="1">
        <v>2</v>
      </c>
      <c r="G137" s="1" t="s">
        <v>8</v>
      </c>
      <c r="H137" s="1">
        <v>1</v>
      </c>
      <c r="I137" s="1">
        <v>2</v>
      </c>
      <c r="J137" s="1" t="s">
        <v>8</v>
      </c>
      <c r="K137" s="1" t="s">
        <v>9</v>
      </c>
      <c r="L137" s="1">
        <v>23</v>
      </c>
      <c r="M137" s="1">
        <v>11</v>
      </c>
      <c r="N137" s="1">
        <v>5</v>
      </c>
      <c r="O137" s="1">
        <v>6</v>
      </c>
      <c r="P137" s="1">
        <v>11</v>
      </c>
      <c r="Q137" s="1">
        <v>17</v>
      </c>
      <c r="R137" s="1">
        <v>7</v>
      </c>
      <c r="S137" s="1">
        <v>3</v>
      </c>
      <c r="T137" s="1">
        <v>2</v>
      </c>
      <c r="U137" s="1">
        <v>1</v>
      </c>
      <c r="V137" s="1">
        <v>0</v>
      </c>
      <c r="W137" s="4">
        <v>0</v>
      </c>
    </row>
    <row r="138" spans="1:23" x14ac:dyDescent="0.2">
      <c r="A138" s="3">
        <v>41976</v>
      </c>
      <c r="B138" s="2">
        <v>17</v>
      </c>
      <c r="C138" s="1" t="s">
        <v>1</v>
      </c>
      <c r="D138" s="1" t="s">
        <v>26</v>
      </c>
      <c r="E138" s="1">
        <v>1</v>
      </c>
      <c r="F138" s="1">
        <v>0</v>
      </c>
      <c r="G138" s="1" t="s">
        <v>3</v>
      </c>
      <c r="H138" s="1">
        <v>0</v>
      </c>
      <c r="I138" s="1">
        <v>0</v>
      </c>
      <c r="J138" s="1" t="s">
        <v>4</v>
      </c>
      <c r="K138" s="1" t="s">
        <v>41</v>
      </c>
      <c r="L138" s="1">
        <v>19</v>
      </c>
      <c r="M138" s="1">
        <v>6</v>
      </c>
      <c r="N138" s="1">
        <v>8</v>
      </c>
      <c r="O138" s="1">
        <v>1</v>
      </c>
      <c r="P138" s="1">
        <v>7</v>
      </c>
      <c r="Q138" s="1">
        <v>14</v>
      </c>
      <c r="R138" s="1">
        <v>9</v>
      </c>
      <c r="S138" s="1">
        <v>4</v>
      </c>
      <c r="T138" s="1">
        <v>0</v>
      </c>
      <c r="U138" s="1">
        <v>2</v>
      </c>
      <c r="V138" s="1">
        <v>0</v>
      </c>
      <c r="W138" s="4">
        <v>0</v>
      </c>
    </row>
    <row r="139" spans="1:23" x14ac:dyDescent="0.2">
      <c r="A139" s="3">
        <v>41976</v>
      </c>
      <c r="B139" s="2">
        <v>17</v>
      </c>
      <c r="C139" s="1" t="s">
        <v>32</v>
      </c>
      <c r="D139" s="1" t="s">
        <v>23</v>
      </c>
      <c r="E139" s="1">
        <v>3</v>
      </c>
      <c r="F139" s="1">
        <v>0</v>
      </c>
      <c r="G139" s="1" t="s">
        <v>3</v>
      </c>
      <c r="H139" s="1">
        <v>2</v>
      </c>
      <c r="I139" s="1">
        <v>0</v>
      </c>
      <c r="J139" s="1" t="s">
        <v>3</v>
      </c>
      <c r="K139" s="1" t="s">
        <v>12</v>
      </c>
      <c r="L139" s="1">
        <v>12</v>
      </c>
      <c r="M139" s="1">
        <v>10</v>
      </c>
      <c r="N139" s="1">
        <v>8</v>
      </c>
      <c r="O139" s="1">
        <v>2</v>
      </c>
      <c r="P139" s="1">
        <v>9</v>
      </c>
      <c r="Q139" s="1">
        <v>9</v>
      </c>
      <c r="R139" s="1">
        <v>1</v>
      </c>
      <c r="S139" s="1">
        <v>6</v>
      </c>
      <c r="T139" s="1">
        <v>1</v>
      </c>
      <c r="U139" s="1">
        <v>1</v>
      </c>
      <c r="V139" s="1">
        <v>0</v>
      </c>
      <c r="W139" s="4">
        <v>0</v>
      </c>
    </row>
    <row r="140" spans="1:23" x14ac:dyDescent="0.2">
      <c r="A140" s="3">
        <v>41976</v>
      </c>
      <c r="B140" s="2">
        <v>17</v>
      </c>
      <c r="C140" s="1" t="s">
        <v>7</v>
      </c>
      <c r="D140" s="1" t="s">
        <v>14</v>
      </c>
      <c r="E140" s="1">
        <v>1</v>
      </c>
      <c r="F140" s="1">
        <v>1</v>
      </c>
      <c r="G140" s="1" t="s">
        <v>4</v>
      </c>
      <c r="H140" s="1">
        <v>1</v>
      </c>
      <c r="I140" s="1">
        <v>0</v>
      </c>
      <c r="J140" s="1" t="s">
        <v>3</v>
      </c>
      <c r="K140" s="1" t="s">
        <v>37</v>
      </c>
      <c r="L140" s="1">
        <v>13</v>
      </c>
      <c r="M140" s="1">
        <v>8</v>
      </c>
      <c r="N140" s="1">
        <v>5</v>
      </c>
      <c r="O140" s="1">
        <v>1</v>
      </c>
      <c r="P140" s="1">
        <v>8</v>
      </c>
      <c r="Q140" s="1">
        <v>12</v>
      </c>
      <c r="R140" s="1">
        <v>6</v>
      </c>
      <c r="S140" s="1">
        <v>4</v>
      </c>
      <c r="T140" s="1">
        <v>1</v>
      </c>
      <c r="U140" s="1">
        <v>1</v>
      </c>
      <c r="V140" s="1">
        <v>0</v>
      </c>
      <c r="W140" s="4">
        <v>0</v>
      </c>
    </row>
    <row r="141" spans="1:23" x14ac:dyDescent="0.2">
      <c r="A141" s="3">
        <v>41976</v>
      </c>
      <c r="B141" s="2">
        <v>17</v>
      </c>
      <c r="C141" s="1" t="s">
        <v>20</v>
      </c>
      <c r="D141" s="1" t="s">
        <v>29</v>
      </c>
      <c r="E141" s="1">
        <v>1</v>
      </c>
      <c r="F141" s="1">
        <v>4</v>
      </c>
      <c r="G141" s="1" t="s">
        <v>8</v>
      </c>
      <c r="H141" s="1">
        <v>1</v>
      </c>
      <c r="I141" s="1">
        <v>2</v>
      </c>
      <c r="J141" s="1" t="s">
        <v>8</v>
      </c>
      <c r="K141" s="1" t="s">
        <v>15</v>
      </c>
      <c r="L141" s="1">
        <v>8</v>
      </c>
      <c r="M141" s="1">
        <v>15</v>
      </c>
      <c r="N141" s="1">
        <v>2</v>
      </c>
      <c r="O141" s="1">
        <v>4</v>
      </c>
      <c r="P141" s="1">
        <v>9</v>
      </c>
      <c r="Q141" s="1">
        <v>8</v>
      </c>
      <c r="R141" s="1">
        <v>2</v>
      </c>
      <c r="S141" s="1">
        <v>0</v>
      </c>
      <c r="T141" s="1">
        <v>1</v>
      </c>
      <c r="U141" s="1">
        <v>1</v>
      </c>
      <c r="V141" s="1">
        <v>0</v>
      </c>
      <c r="W141" s="4">
        <v>0</v>
      </c>
    </row>
    <row r="142" spans="1:23" x14ac:dyDescent="0.2">
      <c r="A142" s="3">
        <v>41979</v>
      </c>
      <c r="B142" s="2">
        <v>17</v>
      </c>
      <c r="C142" s="1" t="s">
        <v>14</v>
      </c>
      <c r="D142" s="1" t="s">
        <v>19</v>
      </c>
      <c r="E142" s="1">
        <v>0</v>
      </c>
      <c r="F142" s="1">
        <v>0</v>
      </c>
      <c r="G142" s="1" t="s">
        <v>4</v>
      </c>
      <c r="H142" s="1">
        <v>0</v>
      </c>
      <c r="I142" s="1">
        <v>0</v>
      </c>
      <c r="J142" s="1" t="s">
        <v>4</v>
      </c>
      <c r="K142" s="1" t="s">
        <v>33</v>
      </c>
      <c r="L142" s="1">
        <v>12</v>
      </c>
      <c r="M142" s="1">
        <v>6</v>
      </c>
      <c r="N142" s="1">
        <v>2</v>
      </c>
      <c r="O142" s="1">
        <v>3</v>
      </c>
      <c r="P142" s="1">
        <v>10</v>
      </c>
      <c r="Q142" s="1">
        <v>16</v>
      </c>
      <c r="R142" s="1">
        <v>3</v>
      </c>
      <c r="S142" s="1">
        <v>2</v>
      </c>
      <c r="T142" s="1">
        <v>1</v>
      </c>
      <c r="U142" s="1">
        <v>1</v>
      </c>
      <c r="V142" s="1">
        <v>0</v>
      </c>
      <c r="W142" s="4">
        <v>0</v>
      </c>
    </row>
    <row r="143" spans="1:23" x14ac:dyDescent="0.2">
      <c r="A143" s="3">
        <v>41979</v>
      </c>
      <c r="B143" s="2">
        <v>17</v>
      </c>
      <c r="C143" s="1" t="s">
        <v>25</v>
      </c>
      <c r="D143" s="1" t="s">
        <v>20</v>
      </c>
      <c r="E143" s="1">
        <v>0</v>
      </c>
      <c r="F143" s="1">
        <v>0</v>
      </c>
      <c r="G143" s="1" t="s">
        <v>4</v>
      </c>
      <c r="H143" s="1">
        <v>0</v>
      </c>
      <c r="I143" s="1">
        <v>0</v>
      </c>
      <c r="J143" s="1" t="s">
        <v>4</v>
      </c>
      <c r="K143" s="1" t="s">
        <v>21</v>
      </c>
      <c r="L143" s="1">
        <v>15</v>
      </c>
      <c r="M143" s="1">
        <v>7</v>
      </c>
      <c r="N143" s="1">
        <v>2</v>
      </c>
      <c r="O143" s="1">
        <v>1</v>
      </c>
      <c r="P143" s="1">
        <v>12</v>
      </c>
      <c r="Q143" s="1">
        <v>15</v>
      </c>
      <c r="R143" s="1">
        <v>5</v>
      </c>
      <c r="S143" s="1">
        <v>7</v>
      </c>
      <c r="T143" s="1">
        <v>1</v>
      </c>
      <c r="U143" s="1">
        <v>3</v>
      </c>
      <c r="V143" s="1">
        <v>0</v>
      </c>
      <c r="W143" s="4">
        <v>0</v>
      </c>
    </row>
    <row r="144" spans="1:23" x14ac:dyDescent="0.2">
      <c r="A144" s="3">
        <v>41979</v>
      </c>
      <c r="B144" s="2">
        <v>17</v>
      </c>
      <c r="C144" s="1" t="s">
        <v>29</v>
      </c>
      <c r="D144" s="1" t="s">
        <v>7</v>
      </c>
      <c r="E144" s="1">
        <v>1</v>
      </c>
      <c r="F144" s="1">
        <v>0</v>
      </c>
      <c r="G144" s="1" t="s">
        <v>3</v>
      </c>
      <c r="H144" s="1">
        <v>1</v>
      </c>
      <c r="I144" s="1">
        <v>0</v>
      </c>
      <c r="J144" s="1" t="s">
        <v>3</v>
      </c>
      <c r="K144" s="1" t="s">
        <v>41</v>
      </c>
      <c r="L144" s="1">
        <v>19</v>
      </c>
      <c r="M144" s="1">
        <v>9</v>
      </c>
      <c r="N144" s="1">
        <v>3</v>
      </c>
      <c r="O144" s="1">
        <v>2</v>
      </c>
      <c r="P144" s="1">
        <v>8</v>
      </c>
      <c r="Q144" s="1">
        <v>11</v>
      </c>
      <c r="R144" s="1">
        <v>11</v>
      </c>
      <c r="S144" s="1">
        <v>7</v>
      </c>
      <c r="T144" s="1">
        <v>3</v>
      </c>
      <c r="U144" s="1">
        <v>3</v>
      </c>
      <c r="V144" s="1">
        <v>0</v>
      </c>
      <c r="W144" s="4">
        <v>0</v>
      </c>
    </row>
    <row r="145" spans="1:23" x14ac:dyDescent="0.2">
      <c r="A145" s="3">
        <v>41979</v>
      </c>
      <c r="B145" s="2">
        <v>17</v>
      </c>
      <c r="C145" s="1" t="s">
        <v>28</v>
      </c>
      <c r="D145" s="1" t="s">
        <v>32</v>
      </c>
      <c r="E145" s="1">
        <v>2</v>
      </c>
      <c r="F145" s="1">
        <v>1</v>
      </c>
      <c r="G145" s="1" t="s">
        <v>3</v>
      </c>
      <c r="H145" s="1">
        <v>0</v>
      </c>
      <c r="I145" s="1">
        <v>0</v>
      </c>
      <c r="J145" s="1" t="s">
        <v>4</v>
      </c>
      <c r="K145" s="1" t="s">
        <v>30</v>
      </c>
      <c r="L145" s="1">
        <v>9</v>
      </c>
      <c r="M145" s="1">
        <v>26</v>
      </c>
      <c r="N145" s="1">
        <v>3</v>
      </c>
      <c r="O145" s="1">
        <v>8</v>
      </c>
      <c r="P145" s="1">
        <v>8</v>
      </c>
      <c r="Q145" s="1">
        <v>6</v>
      </c>
      <c r="R145" s="1">
        <v>1</v>
      </c>
      <c r="S145" s="1">
        <v>10</v>
      </c>
      <c r="T145" s="1">
        <v>2</v>
      </c>
      <c r="U145" s="1">
        <v>3</v>
      </c>
      <c r="V145" s="1">
        <v>1</v>
      </c>
      <c r="W145" s="4">
        <v>0</v>
      </c>
    </row>
    <row r="146" spans="1:23" x14ac:dyDescent="0.2">
      <c r="A146" s="3">
        <v>41979</v>
      </c>
      <c r="B146" s="2">
        <v>17</v>
      </c>
      <c r="C146" s="1" t="s">
        <v>13</v>
      </c>
      <c r="D146" s="1" t="s">
        <v>31</v>
      </c>
      <c r="E146" s="1">
        <v>2</v>
      </c>
      <c r="F146" s="1">
        <v>0</v>
      </c>
      <c r="G146" s="1" t="s">
        <v>3</v>
      </c>
      <c r="H146" s="1">
        <v>0</v>
      </c>
      <c r="I146" s="1">
        <v>0</v>
      </c>
      <c r="J146" s="1" t="s">
        <v>4</v>
      </c>
      <c r="K146" s="1" t="s">
        <v>5</v>
      </c>
      <c r="L146" s="1">
        <v>11</v>
      </c>
      <c r="M146" s="1">
        <v>15</v>
      </c>
      <c r="N146" s="1">
        <v>6</v>
      </c>
      <c r="O146" s="1">
        <v>3</v>
      </c>
      <c r="P146" s="1">
        <v>12</v>
      </c>
      <c r="Q146" s="1">
        <v>12</v>
      </c>
      <c r="R146" s="1">
        <v>3</v>
      </c>
      <c r="S146" s="1">
        <v>11</v>
      </c>
      <c r="T146" s="1">
        <v>1</v>
      </c>
      <c r="U146" s="1">
        <v>1</v>
      </c>
      <c r="V146" s="1">
        <v>1</v>
      </c>
      <c r="W146" s="4">
        <v>0</v>
      </c>
    </row>
    <row r="147" spans="1:23" x14ac:dyDescent="0.2">
      <c r="A147" s="3">
        <v>41979</v>
      </c>
      <c r="B147" s="2">
        <v>17</v>
      </c>
      <c r="C147" s="1" t="s">
        <v>16</v>
      </c>
      <c r="D147" s="1" t="s">
        <v>1</v>
      </c>
      <c r="E147" s="1">
        <v>3</v>
      </c>
      <c r="F147" s="1">
        <v>2</v>
      </c>
      <c r="G147" s="1" t="s">
        <v>3</v>
      </c>
      <c r="H147" s="1">
        <v>3</v>
      </c>
      <c r="I147" s="1">
        <v>0</v>
      </c>
      <c r="J147" s="1" t="s">
        <v>3</v>
      </c>
      <c r="K147" s="1" t="s">
        <v>18</v>
      </c>
      <c r="L147" s="1">
        <v>13</v>
      </c>
      <c r="M147" s="1">
        <v>15</v>
      </c>
      <c r="N147" s="1">
        <v>4</v>
      </c>
      <c r="O147" s="1">
        <v>6</v>
      </c>
      <c r="P147" s="1">
        <v>17</v>
      </c>
      <c r="Q147" s="1">
        <v>14</v>
      </c>
      <c r="R147" s="1">
        <v>3</v>
      </c>
      <c r="S147" s="1">
        <v>9</v>
      </c>
      <c r="T147" s="1">
        <v>3</v>
      </c>
      <c r="U147" s="1">
        <v>2</v>
      </c>
      <c r="V147" s="1">
        <v>0</v>
      </c>
      <c r="W147" s="4">
        <v>1</v>
      </c>
    </row>
    <row r="148" spans="1:23" x14ac:dyDescent="0.2">
      <c r="A148" s="3">
        <v>41979</v>
      </c>
      <c r="B148" s="2">
        <v>17</v>
      </c>
      <c r="C148" s="1" t="s">
        <v>23</v>
      </c>
      <c r="D148" s="1" t="s">
        <v>2</v>
      </c>
      <c r="E148" s="1">
        <v>0</v>
      </c>
      <c r="F148" s="1">
        <v>0</v>
      </c>
      <c r="G148" s="1" t="s">
        <v>4</v>
      </c>
      <c r="H148" s="1">
        <v>0</v>
      </c>
      <c r="I148" s="1">
        <v>0</v>
      </c>
      <c r="J148" s="1" t="s">
        <v>4</v>
      </c>
      <c r="K148" s="1" t="s">
        <v>34</v>
      </c>
      <c r="L148" s="1">
        <v>14</v>
      </c>
      <c r="M148" s="1">
        <v>16</v>
      </c>
      <c r="N148" s="1">
        <v>3</v>
      </c>
      <c r="O148" s="1">
        <v>4</v>
      </c>
      <c r="P148" s="1">
        <v>11</v>
      </c>
      <c r="Q148" s="1">
        <v>10</v>
      </c>
      <c r="R148" s="1">
        <v>2</v>
      </c>
      <c r="S148" s="1">
        <v>12</v>
      </c>
      <c r="T148" s="1">
        <v>1</v>
      </c>
      <c r="U148" s="1">
        <v>0</v>
      </c>
      <c r="V148" s="1">
        <v>0</v>
      </c>
      <c r="W148" s="4">
        <v>0</v>
      </c>
    </row>
    <row r="149" spans="1:23" x14ac:dyDescent="0.2">
      <c r="A149" s="3">
        <v>41980</v>
      </c>
      <c r="B149" s="2">
        <v>18</v>
      </c>
      <c r="C149" s="1" t="s">
        <v>17</v>
      </c>
      <c r="D149" s="1" t="s">
        <v>6</v>
      </c>
      <c r="E149" s="1">
        <v>2</v>
      </c>
      <c r="F149" s="1">
        <v>1</v>
      </c>
      <c r="G149" s="1" t="s">
        <v>3</v>
      </c>
      <c r="H149" s="1">
        <v>1</v>
      </c>
      <c r="I149" s="1">
        <v>1</v>
      </c>
      <c r="J149" s="1" t="s">
        <v>4</v>
      </c>
      <c r="K149" s="1" t="s">
        <v>15</v>
      </c>
      <c r="L149" s="1">
        <v>16</v>
      </c>
      <c r="M149" s="1">
        <v>10</v>
      </c>
      <c r="N149" s="1">
        <v>7</v>
      </c>
      <c r="O149" s="1">
        <v>4</v>
      </c>
      <c r="P149" s="1">
        <v>9</v>
      </c>
      <c r="Q149" s="1">
        <v>14</v>
      </c>
      <c r="R149" s="1">
        <v>5</v>
      </c>
      <c r="S149" s="1">
        <v>5</v>
      </c>
      <c r="T149" s="1">
        <v>4</v>
      </c>
      <c r="U149" s="1">
        <v>4</v>
      </c>
      <c r="V149" s="1">
        <v>0</v>
      </c>
      <c r="W149" s="4">
        <v>1</v>
      </c>
    </row>
    <row r="150" spans="1:23" x14ac:dyDescent="0.2">
      <c r="A150" s="3">
        <v>41980</v>
      </c>
      <c r="B150" s="2">
        <v>18</v>
      </c>
      <c r="C150" s="1" t="s">
        <v>22</v>
      </c>
      <c r="D150" s="1" t="s">
        <v>11</v>
      </c>
      <c r="E150" s="1">
        <v>3</v>
      </c>
      <c r="F150" s="1">
        <v>1</v>
      </c>
      <c r="G150" s="1" t="s">
        <v>3</v>
      </c>
      <c r="H150" s="1">
        <v>1</v>
      </c>
      <c r="I150" s="1">
        <v>1</v>
      </c>
      <c r="J150" s="1" t="s">
        <v>4</v>
      </c>
      <c r="K150" s="1" t="s">
        <v>24</v>
      </c>
      <c r="L150" s="1">
        <v>15</v>
      </c>
      <c r="M150" s="1">
        <v>11</v>
      </c>
      <c r="N150" s="1">
        <v>7</v>
      </c>
      <c r="O150" s="1">
        <v>2</v>
      </c>
      <c r="P150" s="1">
        <v>11</v>
      </c>
      <c r="Q150" s="1">
        <v>18</v>
      </c>
      <c r="R150" s="1">
        <v>7</v>
      </c>
      <c r="S150" s="1">
        <v>4</v>
      </c>
      <c r="T150" s="1">
        <v>0</v>
      </c>
      <c r="U150" s="1">
        <v>1</v>
      </c>
      <c r="V150" s="1">
        <v>0</v>
      </c>
      <c r="W150" s="4">
        <v>1</v>
      </c>
    </row>
    <row r="151" spans="1:23" x14ac:dyDescent="0.2">
      <c r="A151" s="3">
        <v>41981</v>
      </c>
      <c r="B151" s="2">
        <v>18</v>
      </c>
      <c r="C151" s="1" t="s">
        <v>26</v>
      </c>
      <c r="D151" s="1" t="s">
        <v>10</v>
      </c>
      <c r="E151" s="1">
        <v>1</v>
      </c>
      <c r="F151" s="1">
        <v>2</v>
      </c>
      <c r="G151" s="1" t="s">
        <v>8</v>
      </c>
      <c r="H151" s="1">
        <v>1</v>
      </c>
      <c r="I151" s="1">
        <v>1</v>
      </c>
      <c r="J151" s="1" t="s">
        <v>4</v>
      </c>
      <c r="K151" s="1" t="s">
        <v>35</v>
      </c>
      <c r="L151" s="1">
        <v>15</v>
      </c>
      <c r="M151" s="1">
        <v>3</v>
      </c>
      <c r="N151" s="1">
        <v>4</v>
      </c>
      <c r="O151" s="1">
        <v>2</v>
      </c>
      <c r="P151" s="1">
        <v>12</v>
      </c>
      <c r="Q151" s="1">
        <v>9</v>
      </c>
      <c r="R151" s="1">
        <v>5</v>
      </c>
      <c r="S151" s="1">
        <v>1</v>
      </c>
      <c r="T151" s="1">
        <v>2</v>
      </c>
      <c r="U151" s="1">
        <v>1</v>
      </c>
      <c r="V151" s="1">
        <v>0</v>
      </c>
      <c r="W151" s="4">
        <v>0</v>
      </c>
    </row>
    <row r="152" spans="1:23" x14ac:dyDescent="0.2">
      <c r="A152" s="3">
        <v>41986</v>
      </c>
      <c r="B152" s="2">
        <v>18</v>
      </c>
      <c r="C152" s="1" t="s">
        <v>1</v>
      </c>
      <c r="D152" s="1" t="s">
        <v>28</v>
      </c>
      <c r="E152" s="1">
        <v>4</v>
      </c>
      <c r="F152" s="1">
        <v>1</v>
      </c>
      <c r="G152" s="1" t="s">
        <v>3</v>
      </c>
      <c r="H152" s="1">
        <v>1</v>
      </c>
      <c r="I152" s="1">
        <v>0</v>
      </c>
      <c r="J152" s="1" t="s">
        <v>3</v>
      </c>
      <c r="K152" s="1" t="s">
        <v>34</v>
      </c>
      <c r="L152" s="1">
        <v>17</v>
      </c>
      <c r="M152" s="1">
        <v>10</v>
      </c>
      <c r="N152" s="1">
        <v>4</v>
      </c>
      <c r="O152" s="1">
        <v>4</v>
      </c>
      <c r="P152" s="1">
        <v>14</v>
      </c>
      <c r="Q152" s="1">
        <v>15</v>
      </c>
      <c r="R152" s="1">
        <v>9</v>
      </c>
      <c r="S152" s="1">
        <v>6</v>
      </c>
      <c r="T152" s="1">
        <v>2</v>
      </c>
      <c r="U152" s="1">
        <v>2</v>
      </c>
      <c r="V152" s="1">
        <v>0</v>
      </c>
      <c r="W152" s="4">
        <v>0</v>
      </c>
    </row>
    <row r="153" spans="1:23" x14ac:dyDescent="0.2">
      <c r="A153" s="3">
        <v>41986</v>
      </c>
      <c r="B153" s="2">
        <v>18</v>
      </c>
      <c r="C153" s="1" t="s">
        <v>31</v>
      </c>
      <c r="D153" s="1" t="s">
        <v>26</v>
      </c>
      <c r="E153" s="1">
        <v>1</v>
      </c>
      <c r="F153" s="1">
        <v>0</v>
      </c>
      <c r="G153" s="1" t="s">
        <v>3</v>
      </c>
      <c r="H153" s="1">
        <v>0</v>
      </c>
      <c r="I153" s="1">
        <v>0</v>
      </c>
      <c r="J153" s="1" t="s">
        <v>4</v>
      </c>
      <c r="K153" s="1" t="s">
        <v>27</v>
      </c>
      <c r="L153" s="1">
        <v>7</v>
      </c>
      <c r="M153" s="1">
        <v>15</v>
      </c>
      <c r="N153" s="1">
        <v>2</v>
      </c>
      <c r="O153" s="1">
        <v>4</v>
      </c>
      <c r="P153" s="1">
        <v>15</v>
      </c>
      <c r="Q153" s="1">
        <v>11</v>
      </c>
      <c r="R153" s="1">
        <v>2</v>
      </c>
      <c r="S153" s="1">
        <v>5</v>
      </c>
      <c r="T153" s="1">
        <v>1</v>
      </c>
      <c r="U153" s="1">
        <v>3</v>
      </c>
      <c r="V153" s="1">
        <v>0</v>
      </c>
      <c r="W153" s="4">
        <v>0</v>
      </c>
    </row>
    <row r="154" spans="1:23" x14ac:dyDescent="0.2">
      <c r="A154" s="3">
        <v>41986</v>
      </c>
      <c r="B154" s="2">
        <v>18</v>
      </c>
      <c r="C154" s="1" t="s">
        <v>32</v>
      </c>
      <c r="D154" s="1" t="s">
        <v>14</v>
      </c>
      <c r="E154" s="1">
        <v>2</v>
      </c>
      <c r="F154" s="1">
        <v>0</v>
      </c>
      <c r="G154" s="1" t="s">
        <v>3</v>
      </c>
      <c r="H154" s="1">
        <v>1</v>
      </c>
      <c r="I154" s="1">
        <v>0</v>
      </c>
      <c r="J154" s="1" t="s">
        <v>3</v>
      </c>
      <c r="K154" s="1" t="s">
        <v>24</v>
      </c>
      <c r="L154" s="1">
        <v>12</v>
      </c>
      <c r="M154" s="1">
        <v>8</v>
      </c>
      <c r="N154" s="1">
        <v>3</v>
      </c>
      <c r="O154" s="1">
        <v>0</v>
      </c>
      <c r="P154" s="1">
        <v>13</v>
      </c>
      <c r="Q154" s="1">
        <v>13</v>
      </c>
      <c r="R154" s="1">
        <v>5</v>
      </c>
      <c r="S154" s="1">
        <v>4</v>
      </c>
      <c r="T154" s="1">
        <v>3</v>
      </c>
      <c r="U154" s="1">
        <v>3</v>
      </c>
      <c r="V154" s="1">
        <v>0</v>
      </c>
      <c r="W154" s="4">
        <v>1</v>
      </c>
    </row>
    <row r="155" spans="1:23" x14ac:dyDescent="0.2">
      <c r="A155" s="3">
        <v>41986</v>
      </c>
      <c r="B155" s="2">
        <v>18</v>
      </c>
      <c r="C155" s="1" t="s">
        <v>2</v>
      </c>
      <c r="D155" s="1" t="s">
        <v>16</v>
      </c>
      <c r="E155" s="1">
        <v>1</v>
      </c>
      <c r="F155" s="1">
        <v>1</v>
      </c>
      <c r="G155" s="1" t="s">
        <v>4</v>
      </c>
      <c r="H155" s="1">
        <v>1</v>
      </c>
      <c r="I155" s="1">
        <v>1</v>
      </c>
      <c r="J155" s="1" t="s">
        <v>4</v>
      </c>
      <c r="K155" s="1" t="s">
        <v>35</v>
      </c>
      <c r="L155" s="1">
        <v>10</v>
      </c>
      <c r="M155" s="1">
        <v>7</v>
      </c>
      <c r="N155" s="1">
        <v>3</v>
      </c>
      <c r="O155" s="1">
        <v>3</v>
      </c>
      <c r="P155" s="1">
        <v>12</v>
      </c>
      <c r="Q155" s="1">
        <v>11</v>
      </c>
      <c r="R155" s="1">
        <v>9</v>
      </c>
      <c r="S155" s="1">
        <v>8</v>
      </c>
      <c r="T155" s="1">
        <v>2</v>
      </c>
      <c r="U155" s="1">
        <v>0</v>
      </c>
      <c r="V155" s="1">
        <v>0</v>
      </c>
      <c r="W155" s="4">
        <v>0</v>
      </c>
    </row>
    <row r="156" spans="1:23" x14ac:dyDescent="0.2">
      <c r="A156" s="3">
        <v>41986</v>
      </c>
      <c r="B156" s="2">
        <v>18</v>
      </c>
      <c r="C156" s="1" t="s">
        <v>6</v>
      </c>
      <c r="D156" s="1" t="s">
        <v>29</v>
      </c>
      <c r="E156" s="1">
        <v>0</v>
      </c>
      <c r="F156" s="1">
        <v>1</v>
      </c>
      <c r="G156" s="1" t="s">
        <v>8</v>
      </c>
      <c r="H156" s="1">
        <v>0</v>
      </c>
      <c r="I156" s="1">
        <v>1</v>
      </c>
      <c r="J156" s="1" t="s">
        <v>8</v>
      </c>
      <c r="K156" s="1" t="s">
        <v>5</v>
      </c>
      <c r="L156" s="1">
        <v>7</v>
      </c>
      <c r="M156" s="1">
        <v>9</v>
      </c>
      <c r="N156" s="1">
        <v>1</v>
      </c>
      <c r="O156" s="1">
        <v>4</v>
      </c>
      <c r="P156" s="1">
        <v>15</v>
      </c>
      <c r="Q156" s="1">
        <v>13</v>
      </c>
      <c r="R156" s="1">
        <v>8</v>
      </c>
      <c r="S156" s="1">
        <v>2</v>
      </c>
      <c r="T156" s="1">
        <v>0</v>
      </c>
      <c r="U156" s="1">
        <v>2</v>
      </c>
      <c r="V156" s="1">
        <v>0</v>
      </c>
      <c r="W156" s="4">
        <v>0</v>
      </c>
    </row>
    <row r="157" spans="1:23" x14ac:dyDescent="0.2">
      <c r="A157" s="3">
        <v>41986</v>
      </c>
      <c r="B157" s="2">
        <v>18</v>
      </c>
      <c r="C157" s="1" t="s">
        <v>20</v>
      </c>
      <c r="D157" s="1" t="s">
        <v>22</v>
      </c>
      <c r="E157" s="1">
        <v>1</v>
      </c>
      <c r="F157" s="1">
        <v>1</v>
      </c>
      <c r="G157" s="1" t="s">
        <v>4</v>
      </c>
      <c r="H157" s="1">
        <v>1</v>
      </c>
      <c r="I157" s="1">
        <v>1</v>
      </c>
      <c r="J157" s="1" t="s">
        <v>4</v>
      </c>
      <c r="K157" s="1" t="s">
        <v>39</v>
      </c>
      <c r="L157" s="1">
        <v>13</v>
      </c>
      <c r="M157" s="1">
        <v>19</v>
      </c>
      <c r="N157" s="1">
        <v>4</v>
      </c>
      <c r="O157" s="1">
        <v>8</v>
      </c>
      <c r="P157" s="1">
        <v>11</v>
      </c>
      <c r="Q157" s="1">
        <v>18</v>
      </c>
      <c r="R157" s="1">
        <v>6</v>
      </c>
      <c r="S157" s="1">
        <v>8</v>
      </c>
      <c r="T157" s="1">
        <v>2</v>
      </c>
      <c r="U157" s="1">
        <v>2</v>
      </c>
      <c r="V157" s="1">
        <v>0</v>
      </c>
      <c r="W157" s="4">
        <v>0</v>
      </c>
    </row>
    <row r="158" spans="1:23" x14ac:dyDescent="0.2">
      <c r="A158" s="3">
        <v>41986</v>
      </c>
      <c r="B158" s="2">
        <v>18</v>
      </c>
      <c r="C158" s="1" t="s">
        <v>19</v>
      </c>
      <c r="D158" s="1" t="s">
        <v>17</v>
      </c>
      <c r="E158" s="1">
        <v>1</v>
      </c>
      <c r="F158" s="1">
        <v>0</v>
      </c>
      <c r="G158" s="1" t="s">
        <v>3</v>
      </c>
      <c r="H158" s="1">
        <v>0</v>
      </c>
      <c r="I158" s="1">
        <v>0</v>
      </c>
      <c r="J158" s="1" t="s">
        <v>4</v>
      </c>
      <c r="K158" s="1" t="s">
        <v>12</v>
      </c>
      <c r="L158" s="1">
        <v>13</v>
      </c>
      <c r="M158" s="1">
        <v>7</v>
      </c>
      <c r="N158" s="1">
        <v>5</v>
      </c>
      <c r="O158" s="1">
        <v>2</v>
      </c>
      <c r="P158" s="1">
        <v>17</v>
      </c>
      <c r="Q158" s="1">
        <v>12</v>
      </c>
      <c r="R158" s="1">
        <v>4</v>
      </c>
      <c r="S158" s="1">
        <v>2</v>
      </c>
      <c r="T158" s="1">
        <v>4</v>
      </c>
      <c r="U158" s="1">
        <v>2</v>
      </c>
      <c r="V158" s="1">
        <v>0</v>
      </c>
      <c r="W158" s="4">
        <v>1</v>
      </c>
    </row>
    <row r="159" spans="1:23" x14ac:dyDescent="0.2">
      <c r="A159" s="3">
        <v>41987</v>
      </c>
      <c r="B159" s="2">
        <v>19</v>
      </c>
      <c r="C159" s="1" t="s">
        <v>10</v>
      </c>
      <c r="D159" s="1" t="s">
        <v>25</v>
      </c>
      <c r="E159" s="1">
        <v>3</v>
      </c>
      <c r="F159" s="1">
        <v>0</v>
      </c>
      <c r="G159" s="1" t="s">
        <v>3</v>
      </c>
      <c r="H159" s="1">
        <v>2</v>
      </c>
      <c r="I159" s="1">
        <v>0</v>
      </c>
      <c r="J159" s="1" t="s">
        <v>3</v>
      </c>
      <c r="K159" s="1" t="s">
        <v>30</v>
      </c>
      <c r="L159" s="1">
        <v>11</v>
      </c>
      <c r="M159" s="1">
        <v>19</v>
      </c>
      <c r="N159" s="1">
        <v>6</v>
      </c>
      <c r="O159" s="1">
        <v>9</v>
      </c>
      <c r="P159" s="1">
        <v>13</v>
      </c>
      <c r="Q159" s="1">
        <v>14</v>
      </c>
      <c r="R159" s="1">
        <v>2</v>
      </c>
      <c r="S159" s="1">
        <v>7</v>
      </c>
      <c r="T159" s="1">
        <v>4</v>
      </c>
      <c r="U159" s="1">
        <v>3</v>
      </c>
      <c r="V159" s="1">
        <v>0</v>
      </c>
      <c r="W159" s="4">
        <v>0</v>
      </c>
    </row>
    <row r="160" spans="1:23" x14ac:dyDescent="0.2">
      <c r="A160" s="3">
        <v>41987</v>
      </c>
      <c r="B160" s="2">
        <v>19</v>
      </c>
      <c r="C160" s="1" t="s">
        <v>11</v>
      </c>
      <c r="D160" s="1" t="s">
        <v>23</v>
      </c>
      <c r="E160" s="1">
        <v>1</v>
      </c>
      <c r="F160" s="1">
        <v>2</v>
      </c>
      <c r="G160" s="1" t="s">
        <v>8</v>
      </c>
      <c r="H160" s="1">
        <v>0</v>
      </c>
      <c r="I160" s="1">
        <v>1</v>
      </c>
      <c r="J160" s="1" t="s">
        <v>8</v>
      </c>
      <c r="K160" s="1" t="s">
        <v>37</v>
      </c>
      <c r="L160" s="1">
        <v>15</v>
      </c>
      <c r="M160" s="1">
        <v>10</v>
      </c>
      <c r="N160" s="1">
        <v>3</v>
      </c>
      <c r="O160" s="1">
        <v>4</v>
      </c>
      <c r="P160" s="1">
        <v>7</v>
      </c>
      <c r="Q160" s="1">
        <v>17</v>
      </c>
      <c r="R160" s="1">
        <v>7</v>
      </c>
      <c r="S160" s="1">
        <v>9</v>
      </c>
      <c r="T160" s="1">
        <v>3</v>
      </c>
      <c r="U160" s="1">
        <v>4</v>
      </c>
      <c r="V160" s="1">
        <v>0</v>
      </c>
      <c r="W160" s="4">
        <v>0</v>
      </c>
    </row>
    <row r="161" spans="1:23" x14ac:dyDescent="0.2">
      <c r="A161" s="3">
        <v>41988</v>
      </c>
      <c r="B161" s="2">
        <v>19</v>
      </c>
      <c r="C161" s="1" t="s">
        <v>7</v>
      </c>
      <c r="D161" s="1" t="s">
        <v>13</v>
      </c>
      <c r="E161" s="1">
        <v>3</v>
      </c>
      <c r="F161" s="1">
        <v>1</v>
      </c>
      <c r="G161" s="1" t="s">
        <v>3</v>
      </c>
      <c r="H161" s="1">
        <v>2</v>
      </c>
      <c r="I161" s="1">
        <v>0</v>
      </c>
      <c r="J161" s="1" t="s">
        <v>3</v>
      </c>
      <c r="K161" s="1" t="s">
        <v>21</v>
      </c>
      <c r="L161" s="1">
        <v>13</v>
      </c>
      <c r="M161" s="1">
        <v>17</v>
      </c>
      <c r="N161" s="1">
        <v>5</v>
      </c>
      <c r="O161" s="1">
        <v>4</v>
      </c>
      <c r="P161" s="1">
        <v>11</v>
      </c>
      <c r="Q161" s="1">
        <v>12</v>
      </c>
      <c r="R161" s="1">
        <v>1</v>
      </c>
      <c r="S161" s="1">
        <v>8</v>
      </c>
      <c r="T161" s="1">
        <v>1</v>
      </c>
      <c r="U161" s="1">
        <v>1</v>
      </c>
      <c r="V161" s="1">
        <v>0</v>
      </c>
      <c r="W161" s="4">
        <v>0</v>
      </c>
    </row>
    <row r="162" spans="1:23" x14ac:dyDescent="0.2">
      <c r="A162" s="3">
        <v>41993</v>
      </c>
      <c r="B162" s="2">
        <v>19</v>
      </c>
      <c r="C162" s="1" t="s">
        <v>17</v>
      </c>
      <c r="D162" s="1" t="s">
        <v>10</v>
      </c>
      <c r="E162" s="1">
        <v>1</v>
      </c>
      <c r="F162" s="1">
        <v>1</v>
      </c>
      <c r="G162" s="1" t="s">
        <v>4</v>
      </c>
      <c r="H162" s="1">
        <v>1</v>
      </c>
      <c r="I162" s="1">
        <v>0</v>
      </c>
      <c r="J162" s="1" t="s">
        <v>3</v>
      </c>
      <c r="K162" s="1" t="s">
        <v>34</v>
      </c>
      <c r="L162" s="1">
        <v>10</v>
      </c>
      <c r="M162" s="1">
        <v>16</v>
      </c>
      <c r="N162" s="1">
        <v>4</v>
      </c>
      <c r="O162" s="1">
        <v>9</v>
      </c>
      <c r="P162" s="1">
        <v>9</v>
      </c>
      <c r="Q162" s="1">
        <v>10</v>
      </c>
      <c r="R162" s="1">
        <v>3</v>
      </c>
      <c r="S162" s="1">
        <v>9</v>
      </c>
      <c r="T162" s="1">
        <v>1</v>
      </c>
      <c r="U162" s="1">
        <v>1</v>
      </c>
      <c r="V162" s="1">
        <v>1</v>
      </c>
      <c r="W162" s="4">
        <v>0</v>
      </c>
    </row>
    <row r="163" spans="1:23" x14ac:dyDescent="0.2">
      <c r="A163" s="3">
        <v>41993</v>
      </c>
      <c r="B163" s="2">
        <v>19</v>
      </c>
      <c r="C163" s="1" t="s">
        <v>14</v>
      </c>
      <c r="D163" s="1" t="s">
        <v>11</v>
      </c>
      <c r="E163" s="1">
        <v>0</v>
      </c>
      <c r="F163" s="1">
        <v>1</v>
      </c>
      <c r="G163" s="1" t="s">
        <v>8</v>
      </c>
      <c r="H163" s="1">
        <v>0</v>
      </c>
      <c r="I163" s="1">
        <v>1</v>
      </c>
      <c r="J163" s="1" t="s">
        <v>8</v>
      </c>
      <c r="K163" s="1" t="s">
        <v>27</v>
      </c>
      <c r="L163" s="1">
        <v>11</v>
      </c>
      <c r="M163" s="1">
        <v>13</v>
      </c>
      <c r="N163" s="1">
        <v>3</v>
      </c>
      <c r="O163" s="1">
        <v>3</v>
      </c>
      <c r="P163" s="1">
        <v>14</v>
      </c>
      <c r="Q163" s="1">
        <v>16</v>
      </c>
      <c r="R163" s="1">
        <v>4</v>
      </c>
      <c r="S163" s="1">
        <v>5</v>
      </c>
      <c r="T163" s="1">
        <v>2</v>
      </c>
      <c r="U163" s="1">
        <v>2</v>
      </c>
      <c r="V163" s="1">
        <v>0</v>
      </c>
      <c r="W163" s="4">
        <v>0</v>
      </c>
    </row>
    <row r="164" spans="1:23" x14ac:dyDescent="0.2">
      <c r="A164" s="3">
        <v>41993</v>
      </c>
      <c r="B164" s="2">
        <v>19</v>
      </c>
      <c r="C164" s="1" t="s">
        <v>29</v>
      </c>
      <c r="D164" s="1" t="s">
        <v>2</v>
      </c>
      <c r="E164" s="1">
        <v>3</v>
      </c>
      <c r="F164" s="1">
        <v>0</v>
      </c>
      <c r="G164" s="1" t="s">
        <v>3</v>
      </c>
      <c r="H164" s="1">
        <v>0</v>
      </c>
      <c r="I164" s="1">
        <v>0</v>
      </c>
      <c r="J164" s="1" t="s">
        <v>4</v>
      </c>
      <c r="K164" s="1" t="s">
        <v>39</v>
      </c>
      <c r="L164" s="1">
        <v>15</v>
      </c>
      <c r="M164" s="1">
        <v>6</v>
      </c>
      <c r="N164" s="1">
        <v>3</v>
      </c>
      <c r="O164" s="1">
        <v>1</v>
      </c>
      <c r="P164" s="1">
        <v>17</v>
      </c>
      <c r="Q164" s="1">
        <v>5</v>
      </c>
      <c r="R164" s="1">
        <v>8</v>
      </c>
      <c r="S164" s="1">
        <v>6</v>
      </c>
      <c r="T164" s="1">
        <v>2</v>
      </c>
      <c r="U164" s="1">
        <v>1</v>
      </c>
      <c r="V164" s="1">
        <v>0</v>
      </c>
      <c r="W164" s="4">
        <v>0</v>
      </c>
    </row>
    <row r="165" spans="1:23" x14ac:dyDescent="0.2">
      <c r="A165" s="3">
        <v>41993</v>
      </c>
      <c r="B165" s="2">
        <v>19</v>
      </c>
      <c r="C165" s="1" t="s">
        <v>13</v>
      </c>
      <c r="D165" s="1" t="s">
        <v>19</v>
      </c>
      <c r="E165" s="1">
        <v>3</v>
      </c>
      <c r="F165" s="1">
        <v>2</v>
      </c>
      <c r="G165" s="1" t="s">
        <v>3</v>
      </c>
      <c r="H165" s="1">
        <v>1</v>
      </c>
      <c r="I165" s="1">
        <v>2</v>
      </c>
      <c r="J165" s="1" t="s">
        <v>8</v>
      </c>
      <c r="K165" s="1" t="s">
        <v>15</v>
      </c>
      <c r="L165" s="1">
        <v>17</v>
      </c>
      <c r="M165" s="1">
        <v>16</v>
      </c>
      <c r="N165" s="1">
        <v>7</v>
      </c>
      <c r="O165" s="1">
        <v>6</v>
      </c>
      <c r="P165" s="1">
        <v>16</v>
      </c>
      <c r="Q165" s="1">
        <v>8</v>
      </c>
      <c r="R165" s="1">
        <v>5</v>
      </c>
      <c r="S165" s="1">
        <v>11</v>
      </c>
      <c r="T165" s="1">
        <v>1</v>
      </c>
      <c r="U165" s="1">
        <v>0</v>
      </c>
      <c r="V165" s="1">
        <v>0</v>
      </c>
      <c r="W165" s="4">
        <v>0</v>
      </c>
    </row>
    <row r="166" spans="1:23" x14ac:dyDescent="0.2">
      <c r="A166" s="3">
        <v>41993</v>
      </c>
      <c r="B166" s="2">
        <v>19</v>
      </c>
      <c r="C166" s="1" t="s">
        <v>26</v>
      </c>
      <c r="D166" s="1" t="s">
        <v>7</v>
      </c>
      <c r="E166" s="1">
        <v>3</v>
      </c>
      <c r="F166" s="1">
        <v>0</v>
      </c>
      <c r="G166" s="1" t="s">
        <v>3</v>
      </c>
      <c r="H166" s="1">
        <v>1</v>
      </c>
      <c r="I166" s="1">
        <v>0</v>
      </c>
      <c r="J166" s="1" t="s">
        <v>3</v>
      </c>
      <c r="K166" s="1" t="s">
        <v>5</v>
      </c>
      <c r="L166" s="1">
        <v>11</v>
      </c>
      <c r="M166" s="1">
        <v>13</v>
      </c>
      <c r="N166" s="1">
        <v>3</v>
      </c>
      <c r="O166" s="1">
        <v>4</v>
      </c>
      <c r="P166" s="1">
        <v>11</v>
      </c>
      <c r="Q166" s="1">
        <v>10</v>
      </c>
      <c r="R166" s="1">
        <v>4</v>
      </c>
      <c r="S166" s="1">
        <v>6</v>
      </c>
      <c r="T166" s="1">
        <v>1</v>
      </c>
      <c r="U166" s="1">
        <v>1</v>
      </c>
      <c r="V166" s="1">
        <v>0</v>
      </c>
      <c r="W166" s="4">
        <v>0</v>
      </c>
    </row>
    <row r="167" spans="1:23" x14ac:dyDescent="0.2">
      <c r="A167" s="3">
        <v>41993</v>
      </c>
      <c r="B167" s="2">
        <v>19</v>
      </c>
      <c r="C167" s="1" t="s">
        <v>23</v>
      </c>
      <c r="D167" s="1" t="s">
        <v>31</v>
      </c>
      <c r="E167" s="1">
        <v>2</v>
      </c>
      <c r="F167" s="1">
        <v>1</v>
      </c>
      <c r="G167" s="1" t="s">
        <v>3</v>
      </c>
      <c r="H167" s="1">
        <v>2</v>
      </c>
      <c r="I167" s="1">
        <v>1</v>
      </c>
      <c r="J167" s="1" t="s">
        <v>3</v>
      </c>
      <c r="K167" s="1" t="s">
        <v>9</v>
      </c>
      <c r="L167" s="1">
        <v>23</v>
      </c>
      <c r="M167" s="1">
        <v>9</v>
      </c>
      <c r="N167" s="1">
        <v>6</v>
      </c>
      <c r="O167" s="1">
        <v>5</v>
      </c>
      <c r="P167" s="1">
        <v>9</v>
      </c>
      <c r="Q167" s="1">
        <v>8</v>
      </c>
      <c r="R167" s="1">
        <v>9</v>
      </c>
      <c r="S167" s="1">
        <v>6</v>
      </c>
      <c r="T167" s="1">
        <v>1</v>
      </c>
      <c r="U167" s="1">
        <v>0</v>
      </c>
      <c r="V167" s="1">
        <v>0</v>
      </c>
      <c r="W167" s="4">
        <v>0</v>
      </c>
    </row>
    <row r="168" spans="1:23" x14ac:dyDescent="0.2">
      <c r="A168" s="3">
        <v>41993</v>
      </c>
      <c r="B168" s="2">
        <v>19</v>
      </c>
      <c r="C168" s="1" t="s">
        <v>22</v>
      </c>
      <c r="D168" s="1" t="s">
        <v>6</v>
      </c>
      <c r="E168" s="1">
        <v>2</v>
      </c>
      <c r="F168" s="1">
        <v>0</v>
      </c>
      <c r="G168" s="1" t="s">
        <v>3</v>
      </c>
      <c r="H168" s="1">
        <v>1</v>
      </c>
      <c r="I168" s="1">
        <v>0</v>
      </c>
      <c r="J168" s="1" t="s">
        <v>3</v>
      </c>
      <c r="K168" s="1" t="s">
        <v>30</v>
      </c>
      <c r="L168" s="1">
        <v>10</v>
      </c>
      <c r="M168" s="1">
        <v>10</v>
      </c>
      <c r="N168" s="1">
        <v>2</v>
      </c>
      <c r="O168" s="1">
        <v>4</v>
      </c>
      <c r="P168" s="1">
        <v>8</v>
      </c>
      <c r="Q168" s="1">
        <v>17</v>
      </c>
      <c r="R168" s="1">
        <v>9</v>
      </c>
      <c r="S168" s="1">
        <v>4</v>
      </c>
      <c r="T168" s="1">
        <v>0</v>
      </c>
      <c r="U168" s="1">
        <v>3</v>
      </c>
      <c r="V168" s="1">
        <v>0</v>
      </c>
      <c r="W168" s="4">
        <v>0</v>
      </c>
    </row>
    <row r="169" spans="1:23" x14ac:dyDescent="0.2">
      <c r="A169" s="3">
        <v>41994</v>
      </c>
      <c r="B169" s="2">
        <v>20</v>
      </c>
      <c r="C169" s="1" t="s">
        <v>25</v>
      </c>
      <c r="D169" s="1" t="s">
        <v>1</v>
      </c>
      <c r="E169" s="1">
        <v>2</v>
      </c>
      <c r="F169" s="1">
        <v>2</v>
      </c>
      <c r="G169" s="1" t="s">
        <v>4</v>
      </c>
      <c r="H169" s="1">
        <v>1</v>
      </c>
      <c r="I169" s="1">
        <v>1</v>
      </c>
      <c r="J169" s="1" t="s">
        <v>4</v>
      </c>
      <c r="K169" s="1" t="s">
        <v>33</v>
      </c>
      <c r="L169" s="1">
        <v>27</v>
      </c>
      <c r="M169" s="1">
        <v>7</v>
      </c>
      <c r="N169" s="1">
        <v>10</v>
      </c>
      <c r="O169" s="1">
        <v>3</v>
      </c>
      <c r="P169" s="1">
        <v>6</v>
      </c>
      <c r="Q169" s="1">
        <v>14</v>
      </c>
      <c r="R169" s="1">
        <v>10</v>
      </c>
      <c r="S169" s="1">
        <v>6</v>
      </c>
      <c r="T169" s="1">
        <v>0</v>
      </c>
      <c r="U169" s="1">
        <v>3</v>
      </c>
      <c r="V169" s="1">
        <v>1</v>
      </c>
      <c r="W169" s="4">
        <v>0</v>
      </c>
    </row>
    <row r="170" spans="1:23" x14ac:dyDescent="0.2">
      <c r="A170" s="3">
        <v>41994</v>
      </c>
      <c r="B170" s="2">
        <v>20</v>
      </c>
      <c r="C170" s="1" t="s">
        <v>28</v>
      </c>
      <c r="D170" s="1" t="s">
        <v>20</v>
      </c>
      <c r="E170" s="1">
        <v>0</v>
      </c>
      <c r="F170" s="1">
        <v>1</v>
      </c>
      <c r="G170" s="1" t="s">
        <v>8</v>
      </c>
      <c r="H170" s="1">
        <v>0</v>
      </c>
      <c r="I170" s="1">
        <v>0</v>
      </c>
      <c r="J170" s="1" t="s">
        <v>4</v>
      </c>
      <c r="K170" s="1" t="s">
        <v>18</v>
      </c>
      <c r="L170" s="1">
        <v>15</v>
      </c>
      <c r="M170" s="1">
        <v>16</v>
      </c>
      <c r="N170" s="1">
        <v>7</v>
      </c>
      <c r="O170" s="1">
        <v>3</v>
      </c>
      <c r="P170" s="1">
        <v>15</v>
      </c>
      <c r="Q170" s="1">
        <v>15</v>
      </c>
      <c r="R170" s="1">
        <v>7</v>
      </c>
      <c r="S170" s="1">
        <v>1</v>
      </c>
      <c r="T170" s="1">
        <v>4</v>
      </c>
      <c r="U170" s="1">
        <v>4</v>
      </c>
      <c r="V170" s="1">
        <v>0</v>
      </c>
      <c r="W170" s="4">
        <v>0</v>
      </c>
    </row>
    <row r="171" spans="1:23" x14ac:dyDescent="0.2">
      <c r="A171" s="3">
        <v>41995</v>
      </c>
      <c r="B171" s="2">
        <v>20</v>
      </c>
      <c r="C171" s="1" t="s">
        <v>16</v>
      </c>
      <c r="D171" s="1" t="s">
        <v>32</v>
      </c>
      <c r="E171" s="1">
        <v>0</v>
      </c>
      <c r="F171" s="1">
        <v>2</v>
      </c>
      <c r="G171" s="1" t="s">
        <v>8</v>
      </c>
      <c r="H171" s="1">
        <v>0</v>
      </c>
      <c r="I171" s="1">
        <v>1</v>
      </c>
      <c r="J171" s="1" t="s">
        <v>8</v>
      </c>
      <c r="K171" s="1" t="s">
        <v>21</v>
      </c>
      <c r="L171" s="1">
        <v>13</v>
      </c>
      <c r="M171" s="1">
        <v>15</v>
      </c>
      <c r="N171" s="1">
        <v>2</v>
      </c>
      <c r="O171" s="1">
        <v>6</v>
      </c>
      <c r="P171" s="1">
        <v>11</v>
      </c>
      <c r="Q171" s="1">
        <v>4</v>
      </c>
      <c r="R171" s="1">
        <v>6</v>
      </c>
      <c r="S171" s="1">
        <v>5</v>
      </c>
      <c r="T171" s="1">
        <v>3</v>
      </c>
      <c r="U171" s="1">
        <v>0</v>
      </c>
      <c r="V171" s="1">
        <v>0</v>
      </c>
      <c r="W171" s="4">
        <v>0</v>
      </c>
    </row>
    <row r="172" spans="1:23" x14ac:dyDescent="0.2">
      <c r="A172" s="3">
        <v>41999</v>
      </c>
      <c r="B172" s="2">
        <v>20</v>
      </c>
      <c r="C172" s="1" t="s">
        <v>1</v>
      </c>
      <c r="D172" s="1" t="s">
        <v>13</v>
      </c>
      <c r="E172" s="1">
        <v>2</v>
      </c>
      <c r="F172" s="1">
        <v>1</v>
      </c>
      <c r="G172" s="1" t="s">
        <v>3</v>
      </c>
      <c r="H172" s="1">
        <v>1</v>
      </c>
      <c r="I172" s="1">
        <v>0</v>
      </c>
      <c r="J172" s="1" t="s">
        <v>3</v>
      </c>
      <c r="K172" s="1" t="s">
        <v>30</v>
      </c>
      <c r="L172" s="1">
        <v>15</v>
      </c>
      <c r="M172" s="1">
        <v>16</v>
      </c>
      <c r="N172" s="1">
        <v>5</v>
      </c>
      <c r="O172" s="1">
        <v>2</v>
      </c>
      <c r="P172" s="1">
        <v>6</v>
      </c>
      <c r="Q172" s="1">
        <v>15</v>
      </c>
      <c r="R172" s="1">
        <v>6</v>
      </c>
      <c r="S172" s="1">
        <v>2</v>
      </c>
      <c r="T172" s="1">
        <v>1</v>
      </c>
      <c r="U172" s="1">
        <v>4</v>
      </c>
      <c r="V172" s="1">
        <v>1</v>
      </c>
      <c r="W172" s="4">
        <v>0</v>
      </c>
    </row>
    <row r="173" spans="1:23" x14ac:dyDescent="0.2">
      <c r="A173" s="3">
        <v>41999</v>
      </c>
      <c r="B173" s="2">
        <v>20</v>
      </c>
      <c r="C173" s="1" t="s">
        <v>31</v>
      </c>
      <c r="D173" s="1" t="s">
        <v>25</v>
      </c>
      <c r="E173" s="1">
        <v>0</v>
      </c>
      <c r="F173" s="1">
        <v>1</v>
      </c>
      <c r="G173" s="1" t="s">
        <v>8</v>
      </c>
      <c r="H173" s="1">
        <v>0</v>
      </c>
      <c r="I173" s="1">
        <v>0</v>
      </c>
      <c r="J173" s="1" t="s">
        <v>4</v>
      </c>
      <c r="K173" s="1" t="s">
        <v>18</v>
      </c>
      <c r="L173" s="1">
        <v>16</v>
      </c>
      <c r="M173" s="1">
        <v>10</v>
      </c>
      <c r="N173" s="1">
        <v>0</v>
      </c>
      <c r="O173" s="1">
        <v>3</v>
      </c>
      <c r="P173" s="1">
        <v>7</v>
      </c>
      <c r="Q173" s="1">
        <v>5</v>
      </c>
      <c r="R173" s="1">
        <v>8</v>
      </c>
      <c r="S173" s="1">
        <v>2</v>
      </c>
      <c r="T173" s="1">
        <v>0</v>
      </c>
      <c r="U173" s="1">
        <v>1</v>
      </c>
      <c r="V173" s="1">
        <v>0</v>
      </c>
      <c r="W173" s="4">
        <v>0</v>
      </c>
    </row>
    <row r="174" spans="1:23" x14ac:dyDescent="0.2">
      <c r="A174" s="3">
        <v>41999</v>
      </c>
      <c r="B174" s="2">
        <v>20</v>
      </c>
      <c r="C174" s="1" t="s">
        <v>32</v>
      </c>
      <c r="D174" s="1" t="s">
        <v>22</v>
      </c>
      <c r="E174" s="1">
        <v>2</v>
      </c>
      <c r="F174" s="1">
        <v>0</v>
      </c>
      <c r="G174" s="1" t="s">
        <v>3</v>
      </c>
      <c r="H174" s="1">
        <v>1</v>
      </c>
      <c r="I174" s="1">
        <v>0</v>
      </c>
      <c r="J174" s="1" t="s">
        <v>3</v>
      </c>
      <c r="K174" s="1" t="s">
        <v>33</v>
      </c>
      <c r="L174" s="1">
        <v>28</v>
      </c>
      <c r="M174" s="1">
        <v>6</v>
      </c>
      <c r="N174" s="1">
        <v>9</v>
      </c>
      <c r="O174" s="1">
        <v>0</v>
      </c>
      <c r="P174" s="1">
        <v>8</v>
      </c>
      <c r="Q174" s="1">
        <v>14</v>
      </c>
      <c r="R174" s="1">
        <v>8</v>
      </c>
      <c r="S174" s="1">
        <v>6</v>
      </c>
      <c r="T174" s="1">
        <v>0</v>
      </c>
      <c r="U174" s="1">
        <v>3</v>
      </c>
      <c r="V174" s="1">
        <v>0</v>
      </c>
      <c r="W174" s="4">
        <v>0</v>
      </c>
    </row>
    <row r="175" spans="1:23" x14ac:dyDescent="0.2">
      <c r="A175" s="3">
        <v>41999</v>
      </c>
      <c r="B175" s="2">
        <v>20</v>
      </c>
      <c r="C175" s="1" t="s">
        <v>2</v>
      </c>
      <c r="D175" s="1" t="s">
        <v>26</v>
      </c>
      <c r="E175" s="1">
        <v>1</v>
      </c>
      <c r="F175" s="1">
        <v>3</v>
      </c>
      <c r="G175" s="1" t="s">
        <v>8</v>
      </c>
      <c r="H175" s="1">
        <v>0</v>
      </c>
      <c r="I175" s="1">
        <v>1</v>
      </c>
      <c r="J175" s="1" t="s">
        <v>8</v>
      </c>
      <c r="K175" s="1" t="s">
        <v>12</v>
      </c>
      <c r="L175" s="1">
        <v>11</v>
      </c>
      <c r="M175" s="1">
        <v>13</v>
      </c>
      <c r="N175" s="1">
        <v>4</v>
      </c>
      <c r="O175" s="1">
        <v>6</v>
      </c>
      <c r="P175" s="1">
        <v>15</v>
      </c>
      <c r="Q175" s="1">
        <v>10</v>
      </c>
      <c r="R175" s="1">
        <v>8</v>
      </c>
      <c r="S175" s="1">
        <v>4</v>
      </c>
      <c r="T175" s="1">
        <v>1</v>
      </c>
      <c r="U175" s="1">
        <v>0</v>
      </c>
      <c r="V175" s="1">
        <v>0</v>
      </c>
      <c r="W175" s="4">
        <v>0</v>
      </c>
    </row>
    <row r="176" spans="1:23" x14ac:dyDescent="0.2">
      <c r="A176" s="3">
        <v>41999</v>
      </c>
      <c r="B176" s="2">
        <v>20</v>
      </c>
      <c r="C176" s="1" t="s">
        <v>7</v>
      </c>
      <c r="D176" s="1" t="s">
        <v>16</v>
      </c>
      <c r="E176" s="1">
        <v>0</v>
      </c>
      <c r="F176" s="1">
        <v>1</v>
      </c>
      <c r="G176" s="1" t="s">
        <v>8</v>
      </c>
      <c r="H176" s="1">
        <v>0</v>
      </c>
      <c r="I176" s="1">
        <v>1</v>
      </c>
      <c r="J176" s="1" t="s">
        <v>8</v>
      </c>
      <c r="K176" s="1" t="s">
        <v>34</v>
      </c>
      <c r="L176" s="1">
        <v>16</v>
      </c>
      <c r="M176" s="1">
        <v>12</v>
      </c>
      <c r="N176" s="1">
        <v>5</v>
      </c>
      <c r="O176" s="1">
        <v>2</v>
      </c>
      <c r="P176" s="1">
        <v>9</v>
      </c>
      <c r="Q176" s="1">
        <v>15</v>
      </c>
      <c r="R176" s="1">
        <v>9</v>
      </c>
      <c r="S176" s="1">
        <v>3</v>
      </c>
      <c r="T176" s="1">
        <v>2</v>
      </c>
      <c r="U176" s="1">
        <v>3</v>
      </c>
      <c r="V176" s="1">
        <v>0</v>
      </c>
      <c r="W176" s="4">
        <v>0</v>
      </c>
    </row>
    <row r="177" spans="1:23" x14ac:dyDescent="0.2">
      <c r="A177" s="3">
        <v>41999</v>
      </c>
      <c r="B177" s="2">
        <v>20</v>
      </c>
      <c r="C177" s="1" t="s">
        <v>6</v>
      </c>
      <c r="D177" s="1" t="s">
        <v>23</v>
      </c>
      <c r="E177" s="1">
        <v>1</v>
      </c>
      <c r="F177" s="1">
        <v>2</v>
      </c>
      <c r="G177" s="1" t="s">
        <v>8</v>
      </c>
      <c r="H177" s="1">
        <v>0</v>
      </c>
      <c r="I177" s="1">
        <v>1</v>
      </c>
      <c r="J177" s="1" t="s">
        <v>8</v>
      </c>
      <c r="K177" s="1" t="s">
        <v>21</v>
      </c>
      <c r="L177" s="1">
        <v>22</v>
      </c>
      <c r="M177" s="1">
        <v>8</v>
      </c>
      <c r="N177" s="1">
        <v>6</v>
      </c>
      <c r="O177" s="1">
        <v>3</v>
      </c>
      <c r="P177" s="1">
        <v>10</v>
      </c>
      <c r="Q177" s="1">
        <v>14</v>
      </c>
      <c r="R177" s="1">
        <v>11</v>
      </c>
      <c r="S177" s="1">
        <v>1</v>
      </c>
      <c r="T177" s="1">
        <v>1</v>
      </c>
      <c r="U177" s="1">
        <v>2</v>
      </c>
      <c r="V177" s="1">
        <v>0</v>
      </c>
      <c r="W177" s="4">
        <v>0</v>
      </c>
    </row>
    <row r="178" spans="1:23" x14ac:dyDescent="0.2">
      <c r="A178" s="3">
        <v>41999</v>
      </c>
      <c r="B178" s="2">
        <v>20</v>
      </c>
      <c r="C178" s="1" t="s">
        <v>10</v>
      </c>
      <c r="D178" s="1" t="s">
        <v>28</v>
      </c>
      <c r="E178" s="1">
        <v>3</v>
      </c>
      <c r="F178" s="1">
        <v>1</v>
      </c>
      <c r="G178" s="1" t="s">
        <v>3</v>
      </c>
      <c r="H178" s="1">
        <v>2</v>
      </c>
      <c r="I178" s="1">
        <v>0</v>
      </c>
      <c r="J178" s="1" t="s">
        <v>3</v>
      </c>
      <c r="K178" s="1" t="s">
        <v>9</v>
      </c>
      <c r="L178" s="1">
        <v>9</v>
      </c>
      <c r="M178" s="1">
        <v>8</v>
      </c>
      <c r="N178" s="1">
        <v>4</v>
      </c>
      <c r="O178" s="1">
        <v>4</v>
      </c>
      <c r="P178" s="1">
        <v>16</v>
      </c>
      <c r="Q178" s="1">
        <v>9</v>
      </c>
      <c r="R178" s="1">
        <v>4</v>
      </c>
      <c r="S178" s="1">
        <v>5</v>
      </c>
      <c r="T178" s="1">
        <v>1</v>
      </c>
      <c r="U178" s="1">
        <v>2</v>
      </c>
      <c r="V178" s="1">
        <v>0</v>
      </c>
      <c r="W178" s="4">
        <v>0</v>
      </c>
    </row>
    <row r="179" spans="1:23" x14ac:dyDescent="0.2">
      <c r="A179" s="3">
        <v>41999</v>
      </c>
      <c r="B179" s="2">
        <v>20</v>
      </c>
      <c r="C179" s="1" t="s">
        <v>20</v>
      </c>
      <c r="D179" s="1" t="s">
        <v>14</v>
      </c>
      <c r="E179" s="1">
        <v>1</v>
      </c>
      <c r="F179" s="1">
        <v>3</v>
      </c>
      <c r="G179" s="1" t="s">
        <v>8</v>
      </c>
      <c r="H179" s="1">
        <v>1</v>
      </c>
      <c r="I179" s="1">
        <v>1</v>
      </c>
      <c r="J179" s="1" t="s">
        <v>4</v>
      </c>
      <c r="K179" s="1" t="s">
        <v>41</v>
      </c>
      <c r="L179" s="1">
        <v>12</v>
      </c>
      <c r="M179" s="1">
        <v>13</v>
      </c>
      <c r="N179" s="1">
        <v>3</v>
      </c>
      <c r="O179" s="1">
        <v>5</v>
      </c>
      <c r="P179" s="1">
        <v>12</v>
      </c>
      <c r="Q179" s="1">
        <v>6</v>
      </c>
      <c r="R179" s="1">
        <v>10</v>
      </c>
      <c r="S179" s="1">
        <v>4</v>
      </c>
      <c r="T179" s="1">
        <v>4</v>
      </c>
      <c r="U179" s="1">
        <v>2</v>
      </c>
      <c r="V179" s="1">
        <v>0</v>
      </c>
      <c r="W179" s="4">
        <v>0</v>
      </c>
    </row>
    <row r="180" spans="1:23" x14ac:dyDescent="0.2">
      <c r="A180" s="3">
        <v>41999</v>
      </c>
      <c r="B180" s="2">
        <v>20</v>
      </c>
      <c r="C180" s="1" t="s">
        <v>11</v>
      </c>
      <c r="D180" s="1" t="s">
        <v>17</v>
      </c>
      <c r="E180" s="1">
        <v>1</v>
      </c>
      <c r="F180" s="1">
        <v>0</v>
      </c>
      <c r="G180" s="1" t="s">
        <v>3</v>
      </c>
      <c r="H180" s="1">
        <v>1</v>
      </c>
      <c r="I180" s="1">
        <v>0</v>
      </c>
      <c r="J180" s="1" t="s">
        <v>3</v>
      </c>
      <c r="K180" s="1" t="s">
        <v>36</v>
      </c>
      <c r="L180" s="1">
        <v>7</v>
      </c>
      <c r="M180" s="1">
        <v>11</v>
      </c>
      <c r="N180" s="1">
        <v>2</v>
      </c>
      <c r="O180" s="1">
        <v>3</v>
      </c>
      <c r="P180" s="1">
        <v>17</v>
      </c>
      <c r="Q180" s="1">
        <v>12</v>
      </c>
      <c r="R180" s="1">
        <v>4</v>
      </c>
      <c r="S180" s="1">
        <v>0</v>
      </c>
      <c r="T180" s="1">
        <v>1</v>
      </c>
      <c r="U180" s="1">
        <v>4</v>
      </c>
      <c r="V180" s="1">
        <v>0</v>
      </c>
      <c r="W180" s="4">
        <v>0</v>
      </c>
    </row>
    <row r="181" spans="1:23" x14ac:dyDescent="0.2">
      <c r="A181" s="3">
        <v>41999</v>
      </c>
      <c r="B181" s="2">
        <v>20</v>
      </c>
      <c r="C181" s="1" t="s">
        <v>19</v>
      </c>
      <c r="D181" s="1" t="s">
        <v>29</v>
      </c>
      <c r="E181" s="1">
        <v>1</v>
      </c>
      <c r="F181" s="1">
        <v>3</v>
      </c>
      <c r="G181" s="1" t="s">
        <v>8</v>
      </c>
      <c r="H181" s="1">
        <v>0</v>
      </c>
      <c r="I181" s="1">
        <v>3</v>
      </c>
      <c r="J181" s="1" t="s">
        <v>8</v>
      </c>
      <c r="K181" s="1" t="s">
        <v>27</v>
      </c>
      <c r="L181" s="1">
        <v>18</v>
      </c>
      <c r="M181" s="1">
        <v>9</v>
      </c>
      <c r="N181" s="1">
        <v>6</v>
      </c>
      <c r="O181" s="1">
        <v>5</v>
      </c>
      <c r="P181" s="1">
        <v>5</v>
      </c>
      <c r="Q181" s="1">
        <v>9</v>
      </c>
      <c r="R181" s="1">
        <v>10</v>
      </c>
      <c r="S181" s="1">
        <v>6</v>
      </c>
      <c r="T181" s="1">
        <v>0</v>
      </c>
      <c r="U181" s="1">
        <v>1</v>
      </c>
      <c r="V181" s="1">
        <v>0</v>
      </c>
      <c r="W181" s="4">
        <v>0</v>
      </c>
    </row>
    <row r="182" spans="1:23" x14ac:dyDescent="0.2">
      <c r="A182" s="3">
        <v>42001</v>
      </c>
      <c r="B182" s="2">
        <v>21</v>
      </c>
      <c r="C182" s="1" t="s">
        <v>17</v>
      </c>
      <c r="D182" s="1" t="s">
        <v>20</v>
      </c>
      <c r="E182" s="1">
        <v>0</v>
      </c>
      <c r="F182" s="1">
        <v>0</v>
      </c>
      <c r="G182" s="1" t="s">
        <v>4</v>
      </c>
      <c r="H182" s="1">
        <v>0</v>
      </c>
      <c r="I182" s="1">
        <v>0</v>
      </c>
      <c r="J182" s="1" t="s">
        <v>4</v>
      </c>
      <c r="K182" s="1" t="s">
        <v>30</v>
      </c>
      <c r="L182" s="1">
        <v>14</v>
      </c>
      <c r="M182" s="1">
        <v>15</v>
      </c>
      <c r="N182" s="1">
        <v>3</v>
      </c>
      <c r="O182" s="1">
        <v>3</v>
      </c>
      <c r="P182" s="1">
        <v>4</v>
      </c>
      <c r="Q182" s="1">
        <v>11</v>
      </c>
      <c r="R182" s="1">
        <v>4</v>
      </c>
      <c r="S182" s="1">
        <v>4</v>
      </c>
      <c r="T182" s="1">
        <v>1</v>
      </c>
      <c r="U182" s="1">
        <v>4</v>
      </c>
      <c r="V182" s="1">
        <v>1</v>
      </c>
      <c r="W182" s="4">
        <v>0</v>
      </c>
    </row>
    <row r="183" spans="1:23" x14ac:dyDescent="0.2">
      <c r="A183" s="3">
        <v>42001</v>
      </c>
      <c r="B183" s="2">
        <v>21</v>
      </c>
      <c r="C183" s="1" t="s">
        <v>14</v>
      </c>
      <c r="D183" s="1" t="s">
        <v>6</v>
      </c>
      <c r="E183" s="1">
        <v>0</v>
      </c>
      <c r="F183" s="1">
        <v>1</v>
      </c>
      <c r="G183" s="1" t="s">
        <v>8</v>
      </c>
      <c r="H183" s="1">
        <v>0</v>
      </c>
      <c r="I183" s="1">
        <v>1</v>
      </c>
      <c r="J183" s="1" t="s">
        <v>8</v>
      </c>
      <c r="K183" s="1" t="s">
        <v>39</v>
      </c>
      <c r="L183" s="1">
        <v>18</v>
      </c>
      <c r="M183" s="1">
        <v>4</v>
      </c>
      <c r="N183" s="1">
        <v>5</v>
      </c>
      <c r="O183" s="1">
        <v>2</v>
      </c>
      <c r="P183" s="1">
        <v>12</v>
      </c>
      <c r="Q183" s="1">
        <v>12</v>
      </c>
      <c r="R183" s="1">
        <v>7</v>
      </c>
      <c r="S183" s="1">
        <v>1</v>
      </c>
      <c r="T183" s="1">
        <v>0</v>
      </c>
      <c r="U183" s="1">
        <v>1</v>
      </c>
      <c r="V183" s="1">
        <v>1</v>
      </c>
      <c r="W183" s="4">
        <v>1</v>
      </c>
    </row>
    <row r="184" spans="1:23" x14ac:dyDescent="0.2">
      <c r="A184" s="3">
        <v>42001</v>
      </c>
      <c r="B184" s="2">
        <v>21</v>
      </c>
      <c r="C184" s="1" t="s">
        <v>29</v>
      </c>
      <c r="D184" s="1" t="s">
        <v>31</v>
      </c>
      <c r="E184" s="1">
        <v>2</v>
      </c>
      <c r="F184" s="1">
        <v>2</v>
      </c>
      <c r="G184" s="1" t="s">
        <v>4</v>
      </c>
      <c r="H184" s="1">
        <v>2</v>
      </c>
      <c r="I184" s="1">
        <v>0</v>
      </c>
      <c r="J184" s="1" t="s">
        <v>3</v>
      </c>
      <c r="K184" s="1" t="s">
        <v>35</v>
      </c>
      <c r="L184" s="1">
        <v>17</v>
      </c>
      <c r="M184" s="1">
        <v>12</v>
      </c>
      <c r="N184" s="1">
        <v>6</v>
      </c>
      <c r="O184" s="1">
        <v>3</v>
      </c>
      <c r="P184" s="1">
        <v>18</v>
      </c>
      <c r="Q184" s="1">
        <v>9</v>
      </c>
      <c r="R184" s="1">
        <v>10</v>
      </c>
      <c r="S184" s="1">
        <v>3</v>
      </c>
      <c r="T184" s="1">
        <v>4</v>
      </c>
      <c r="U184" s="1">
        <v>1</v>
      </c>
      <c r="V184" s="1">
        <v>0</v>
      </c>
      <c r="W184" s="4">
        <v>0</v>
      </c>
    </row>
    <row r="185" spans="1:23" x14ac:dyDescent="0.2">
      <c r="A185" s="3">
        <v>42001</v>
      </c>
      <c r="B185" s="2">
        <v>21</v>
      </c>
      <c r="C185" s="1" t="s">
        <v>28</v>
      </c>
      <c r="D185" s="1" t="s">
        <v>7</v>
      </c>
      <c r="E185" s="1">
        <v>3</v>
      </c>
      <c r="F185" s="1">
        <v>2</v>
      </c>
      <c r="G185" s="1" t="s">
        <v>3</v>
      </c>
      <c r="H185" s="1">
        <v>1</v>
      </c>
      <c r="I185" s="1">
        <v>1</v>
      </c>
      <c r="J185" s="1" t="s">
        <v>4</v>
      </c>
      <c r="K185" s="1" t="s">
        <v>15</v>
      </c>
      <c r="L185" s="1">
        <v>13</v>
      </c>
      <c r="M185" s="1">
        <v>9</v>
      </c>
      <c r="N185" s="1">
        <v>6</v>
      </c>
      <c r="O185" s="1">
        <v>2</v>
      </c>
      <c r="P185" s="1">
        <v>13</v>
      </c>
      <c r="Q185" s="1">
        <v>8</v>
      </c>
      <c r="R185" s="1">
        <v>8</v>
      </c>
      <c r="S185" s="1">
        <v>3</v>
      </c>
      <c r="T185" s="1">
        <v>2</v>
      </c>
      <c r="U185" s="1">
        <v>2</v>
      </c>
      <c r="V185" s="1">
        <v>0</v>
      </c>
      <c r="W185" s="4">
        <v>0</v>
      </c>
    </row>
    <row r="186" spans="1:23" x14ac:dyDescent="0.2">
      <c r="A186" s="3">
        <v>42001</v>
      </c>
      <c r="B186" s="2">
        <v>21</v>
      </c>
      <c r="C186" s="1" t="s">
        <v>13</v>
      </c>
      <c r="D186" s="1" t="s">
        <v>2</v>
      </c>
      <c r="E186" s="1">
        <v>0</v>
      </c>
      <c r="F186" s="1">
        <v>0</v>
      </c>
      <c r="G186" s="1" t="s">
        <v>4</v>
      </c>
      <c r="H186" s="1">
        <v>0</v>
      </c>
      <c r="I186" s="1">
        <v>0</v>
      </c>
      <c r="J186" s="1" t="s">
        <v>4</v>
      </c>
      <c r="K186" s="1" t="s">
        <v>9</v>
      </c>
      <c r="L186" s="1">
        <v>11</v>
      </c>
      <c r="M186" s="1">
        <v>10</v>
      </c>
      <c r="N186" s="1">
        <v>3</v>
      </c>
      <c r="O186" s="1">
        <v>3</v>
      </c>
      <c r="P186" s="1">
        <v>11</v>
      </c>
      <c r="Q186" s="1">
        <v>17</v>
      </c>
      <c r="R186" s="1">
        <v>9</v>
      </c>
      <c r="S186" s="1">
        <v>4</v>
      </c>
      <c r="T186" s="1">
        <v>2</v>
      </c>
      <c r="U186" s="1">
        <v>1</v>
      </c>
      <c r="V186" s="1">
        <v>0</v>
      </c>
      <c r="W186" s="4">
        <v>0</v>
      </c>
    </row>
    <row r="187" spans="1:23" x14ac:dyDescent="0.2">
      <c r="A187" s="3">
        <v>42001</v>
      </c>
      <c r="B187" s="2">
        <v>21</v>
      </c>
      <c r="C187" s="1" t="s">
        <v>26</v>
      </c>
      <c r="D187" s="1" t="s">
        <v>32</v>
      </c>
      <c r="E187" s="1">
        <v>1</v>
      </c>
      <c r="F187" s="1">
        <v>1</v>
      </c>
      <c r="G187" s="1" t="s">
        <v>4</v>
      </c>
      <c r="H187" s="1">
        <v>1</v>
      </c>
      <c r="I187" s="1">
        <v>1</v>
      </c>
      <c r="J187" s="1" t="s">
        <v>4</v>
      </c>
      <c r="K187" s="1" t="s">
        <v>18</v>
      </c>
      <c r="L187" s="1">
        <v>9</v>
      </c>
      <c r="M187" s="1">
        <v>7</v>
      </c>
      <c r="N187" s="1">
        <v>1</v>
      </c>
      <c r="O187" s="1">
        <v>1</v>
      </c>
      <c r="P187" s="1">
        <v>23</v>
      </c>
      <c r="Q187" s="1">
        <v>14</v>
      </c>
      <c r="R187" s="1">
        <v>4</v>
      </c>
      <c r="S187" s="1">
        <v>6</v>
      </c>
      <c r="T187" s="1">
        <v>2</v>
      </c>
      <c r="U187" s="1">
        <v>2</v>
      </c>
      <c r="V187" s="1">
        <v>1</v>
      </c>
      <c r="W187" s="4">
        <v>0</v>
      </c>
    </row>
    <row r="188" spans="1:23" x14ac:dyDescent="0.2">
      <c r="A188" s="3">
        <v>42001</v>
      </c>
      <c r="B188" s="2">
        <v>21</v>
      </c>
      <c r="C188" s="1" t="s">
        <v>16</v>
      </c>
      <c r="D188" s="1" t="s">
        <v>19</v>
      </c>
      <c r="E188" s="1">
        <v>2</v>
      </c>
      <c r="F188" s="1">
        <v>0</v>
      </c>
      <c r="G188" s="1" t="s">
        <v>3</v>
      </c>
      <c r="H188" s="1">
        <v>0</v>
      </c>
      <c r="I188" s="1">
        <v>0</v>
      </c>
      <c r="J188" s="1" t="s">
        <v>4</v>
      </c>
      <c r="K188" s="1" t="s">
        <v>36</v>
      </c>
      <c r="L188" s="1">
        <v>13</v>
      </c>
      <c r="M188" s="1">
        <v>15</v>
      </c>
      <c r="N188" s="1">
        <v>3</v>
      </c>
      <c r="O188" s="1">
        <v>4</v>
      </c>
      <c r="P188" s="1">
        <v>11</v>
      </c>
      <c r="Q188" s="1">
        <v>14</v>
      </c>
      <c r="R188" s="1">
        <v>5</v>
      </c>
      <c r="S188" s="1">
        <v>3</v>
      </c>
      <c r="T188" s="1">
        <v>0</v>
      </c>
      <c r="U188" s="1">
        <v>2</v>
      </c>
      <c r="V188" s="1">
        <v>0</v>
      </c>
      <c r="W188" s="4">
        <v>0</v>
      </c>
    </row>
    <row r="189" spans="1:23" x14ac:dyDescent="0.2">
      <c r="A189" s="3">
        <v>42001</v>
      </c>
      <c r="B189" s="2">
        <v>21</v>
      </c>
      <c r="C189" s="1" t="s">
        <v>23</v>
      </c>
      <c r="D189" s="1" t="s">
        <v>10</v>
      </c>
      <c r="E189" s="1">
        <v>0</v>
      </c>
      <c r="F189" s="1">
        <v>0</v>
      </c>
      <c r="G189" s="1" t="s">
        <v>4</v>
      </c>
      <c r="H189" s="1">
        <v>0</v>
      </c>
      <c r="I189" s="1">
        <v>0</v>
      </c>
      <c r="J189" s="1" t="s">
        <v>4</v>
      </c>
      <c r="K189" s="1" t="s">
        <v>5</v>
      </c>
      <c r="L189" s="1">
        <v>9</v>
      </c>
      <c r="M189" s="1">
        <v>9</v>
      </c>
      <c r="N189" s="1">
        <v>4</v>
      </c>
      <c r="O189" s="1">
        <v>5</v>
      </c>
      <c r="P189" s="1">
        <v>11</v>
      </c>
      <c r="Q189" s="1">
        <v>19</v>
      </c>
      <c r="R189" s="1">
        <v>3</v>
      </c>
      <c r="S189" s="1">
        <v>6</v>
      </c>
      <c r="T189" s="1">
        <v>2</v>
      </c>
      <c r="U189" s="1">
        <v>4</v>
      </c>
      <c r="V189" s="1">
        <v>0</v>
      </c>
      <c r="W189" s="4">
        <v>0</v>
      </c>
    </row>
    <row r="190" spans="1:23" x14ac:dyDescent="0.2">
      <c r="A190" s="3">
        <v>42001</v>
      </c>
      <c r="B190" s="2">
        <v>21</v>
      </c>
      <c r="C190" s="1" t="s">
        <v>22</v>
      </c>
      <c r="D190" s="1" t="s">
        <v>1</v>
      </c>
      <c r="E190" s="1">
        <v>1</v>
      </c>
      <c r="F190" s="1">
        <v>2</v>
      </c>
      <c r="G190" s="1" t="s">
        <v>8</v>
      </c>
      <c r="H190" s="1">
        <v>0</v>
      </c>
      <c r="I190" s="1">
        <v>2</v>
      </c>
      <c r="J190" s="1" t="s">
        <v>8</v>
      </c>
      <c r="K190" s="1" t="s">
        <v>21</v>
      </c>
      <c r="L190" s="1">
        <v>14</v>
      </c>
      <c r="M190" s="1">
        <v>21</v>
      </c>
      <c r="N190" s="1">
        <v>4</v>
      </c>
      <c r="O190" s="1">
        <v>7</v>
      </c>
      <c r="P190" s="1">
        <v>12</v>
      </c>
      <c r="Q190" s="1">
        <v>13</v>
      </c>
      <c r="R190" s="1">
        <v>7</v>
      </c>
      <c r="S190" s="1">
        <v>8</v>
      </c>
      <c r="T190" s="1">
        <v>3</v>
      </c>
      <c r="U190" s="1">
        <v>3</v>
      </c>
      <c r="V190" s="1">
        <v>0</v>
      </c>
      <c r="W190" s="4">
        <v>0</v>
      </c>
    </row>
    <row r="191" spans="1:23" x14ac:dyDescent="0.2">
      <c r="A191" s="3">
        <v>42002</v>
      </c>
      <c r="B191" s="2">
        <v>21</v>
      </c>
      <c r="C191" s="1" t="s">
        <v>25</v>
      </c>
      <c r="D191" s="1" t="s">
        <v>11</v>
      </c>
      <c r="E191" s="1">
        <v>4</v>
      </c>
      <c r="F191" s="1">
        <v>1</v>
      </c>
      <c r="G191" s="1" t="s">
        <v>3</v>
      </c>
      <c r="H191" s="1">
        <v>1</v>
      </c>
      <c r="I191" s="1">
        <v>0</v>
      </c>
      <c r="J191" s="1" t="s">
        <v>3</v>
      </c>
      <c r="K191" s="1" t="s">
        <v>41</v>
      </c>
      <c r="L191" s="1">
        <v>21</v>
      </c>
      <c r="M191" s="1">
        <v>11</v>
      </c>
      <c r="N191" s="1">
        <v>11</v>
      </c>
      <c r="O191" s="1">
        <v>4</v>
      </c>
      <c r="P191" s="1">
        <v>8</v>
      </c>
      <c r="Q191" s="1">
        <v>5</v>
      </c>
      <c r="R191" s="1">
        <v>6</v>
      </c>
      <c r="S191" s="1">
        <v>3</v>
      </c>
      <c r="T191" s="1">
        <v>1</v>
      </c>
      <c r="U191" s="1">
        <v>0</v>
      </c>
      <c r="V191" s="1">
        <v>0</v>
      </c>
      <c r="W191" s="4">
        <v>0</v>
      </c>
    </row>
    <row r="192" spans="1:23" x14ac:dyDescent="0.2">
      <c r="A192" s="3">
        <v>42005</v>
      </c>
      <c r="B192" s="2">
        <v>21</v>
      </c>
      <c r="C192" s="1" t="s">
        <v>17</v>
      </c>
      <c r="D192" s="1" t="s">
        <v>2</v>
      </c>
      <c r="E192" s="1">
        <v>0</v>
      </c>
      <c r="F192" s="1">
        <v>0</v>
      </c>
      <c r="G192" s="1" t="s">
        <v>4</v>
      </c>
      <c r="H192" s="1">
        <v>0</v>
      </c>
      <c r="I192" s="1">
        <v>0</v>
      </c>
      <c r="J192" s="1" t="s">
        <v>4</v>
      </c>
      <c r="K192" s="1" t="s">
        <v>37</v>
      </c>
      <c r="L192" s="1">
        <v>14</v>
      </c>
      <c r="M192" s="1">
        <v>6</v>
      </c>
      <c r="N192" s="1">
        <v>3</v>
      </c>
      <c r="O192" s="1">
        <v>0</v>
      </c>
      <c r="P192" s="1">
        <v>11</v>
      </c>
      <c r="Q192" s="1">
        <v>12</v>
      </c>
      <c r="R192" s="1">
        <v>5</v>
      </c>
      <c r="S192" s="1">
        <v>2</v>
      </c>
      <c r="T192" s="1">
        <v>1</v>
      </c>
      <c r="U192" s="1">
        <v>1</v>
      </c>
      <c r="V192" s="1">
        <v>0</v>
      </c>
      <c r="W192" s="4">
        <v>0</v>
      </c>
    </row>
    <row r="193" spans="1:23" x14ac:dyDescent="0.2">
      <c r="A193" s="3">
        <v>42005</v>
      </c>
      <c r="B193" s="2">
        <v>21</v>
      </c>
      <c r="C193" s="1" t="s">
        <v>14</v>
      </c>
      <c r="D193" s="1" t="s">
        <v>7</v>
      </c>
      <c r="E193" s="1">
        <v>2</v>
      </c>
      <c r="F193" s="1">
        <v>0</v>
      </c>
      <c r="G193" s="1" t="s">
        <v>3</v>
      </c>
      <c r="H193" s="1">
        <v>2</v>
      </c>
      <c r="I193" s="1">
        <v>0</v>
      </c>
      <c r="J193" s="1" t="s">
        <v>3</v>
      </c>
      <c r="K193" s="1" t="s">
        <v>35</v>
      </c>
      <c r="L193" s="1">
        <v>14</v>
      </c>
      <c r="M193" s="1">
        <v>9</v>
      </c>
      <c r="N193" s="1">
        <v>5</v>
      </c>
      <c r="O193" s="1">
        <v>3</v>
      </c>
      <c r="P193" s="1">
        <v>16</v>
      </c>
      <c r="Q193" s="1">
        <v>15</v>
      </c>
      <c r="R193" s="1">
        <v>4</v>
      </c>
      <c r="S193" s="1">
        <v>8</v>
      </c>
      <c r="T193" s="1">
        <v>2</v>
      </c>
      <c r="U193" s="1">
        <v>3</v>
      </c>
      <c r="V193" s="1">
        <v>0</v>
      </c>
      <c r="W193" s="4">
        <v>1</v>
      </c>
    </row>
    <row r="194" spans="1:23" x14ac:dyDescent="0.2">
      <c r="A194" s="3">
        <v>42005</v>
      </c>
      <c r="B194" s="2">
        <v>21</v>
      </c>
      <c r="C194" s="1" t="s">
        <v>25</v>
      </c>
      <c r="D194" s="1" t="s">
        <v>6</v>
      </c>
      <c r="E194" s="1">
        <v>2</v>
      </c>
      <c r="F194" s="1">
        <v>2</v>
      </c>
      <c r="G194" s="1" t="s">
        <v>4</v>
      </c>
      <c r="H194" s="1">
        <v>2</v>
      </c>
      <c r="I194" s="1">
        <v>0</v>
      </c>
      <c r="J194" s="1" t="s">
        <v>3</v>
      </c>
      <c r="K194" s="1" t="s">
        <v>9</v>
      </c>
      <c r="L194" s="1">
        <v>18</v>
      </c>
      <c r="M194" s="1">
        <v>16</v>
      </c>
      <c r="N194" s="1">
        <v>6</v>
      </c>
      <c r="O194" s="1">
        <v>3</v>
      </c>
      <c r="P194" s="1">
        <v>13</v>
      </c>
      <c r="Q194" s="1">
        <v>10</v>
      </c>
      <c r="R194" s="1">
        <v>4</v>
      </c>
      <c r="S194" s="1">
        <v>5</v>
      </c>
      <c r="T194" s="1">
        <v>2</v>
      </c>
      <c r="U194" s="1">
        <v>2</v>
      </c>
      <c r="V194" s="1">
        <v>0</v>
      </c>
      <c r="W194" s="4">
        <v>0</v>
      </c>
    </row>
    <row r="195" spans="1:23" x14ac:dyDescent="0.2">
      <c r="A195" s="3">
        <v>42005</v>
      </c>
      <c r="B195" s="2">
        <v>21</v>
      </c>
      <c r="C195" s="1" t="s">
        <v>29</v>
      </c>
      <c r="D195" s="1" t="s">
        <v>20</v>
      </c>
      <c r="E195" s="1">
        <v>3</v>
      </c>
      <c r="F195" s="1">
        <v>2</v>
      </c>
      <c r="G195" s="1" t="s">
        <v>3</v>
      </c>
      <c r="H195" s="1">
        <v>0</v>
      </c>
      <c r="I195" s="1">
        <v>0</v>
      </c>
      <c r="J195" s="1" t="s">
        <v>4</v>
      </c>
      <c r="K195" s="1" t="s">
        <v>36</v>
      </c>
      <c r="L195" s="1">
        <v>32</v>
      </c>
      <c r="M195" s="1">
        <v>4</v>
      </c>
      <c r="N195" s="1">
        <v>12</v>
      </c>
      <c r="O195" s="1">
        <v>4</v>
      </c>
      <c r="P195" s="1">
        <v>14</v>
      </c>
      <c r="Q195" s="1">
        <v>7</v>
      </c>
      <c r="R195" s="1">
        <v>10</v>
      </c>
      <c r="S195" s="1">
        <v>4</v>
      </c>
      <c r="T195" s="1">
        <v>2</v>
      </c>
      <c r="U195" s="1">
        <v>3</v>
      </c>
      <c r="V195" s="1">
        <v>0</v>
      </c>
      <c r="W195" s="4">
        <v>0</v>
      </c>
    </row>
    <row r="196" spans="1:23" x14ac:dyDescent="0.2">
      <c r="A196" s="3">
        <v>42005</v>
      </c>
      <c r="B196" s="2">
        <v>21</v>
      </c>
      <c r="C196" s="1" t="s">
        <v>28</v>
      </c>
      <c r="D196" s="1" t="s">
        <v>31</v>
      </c>
      <c r="E196" s="1">
        <v>3</v>
      </c>
      <c r="F196" s="1">
        <v>3</v>
      </c>
      <c r="G196" s="1" t="s">
        <v>4</v>
      </c>
      <c r="H196" s="1">
        <v>2</v>
      </c>
      <c r="I196" s="1">
        <v>1</v>
      </c>
      <c r="J196" s="1" t="s">
        <v>3</v>
      </c>
      <c r="K196" s="1" t="s">
        <v>12</v>
      </c>
      <c r="L196" s="1">
        <v>10</v>
      </c>
      <c r="M196" s="1">
        <v>15</v>
      </c>
      <c r="N196" s="1">
        <v>4</v>
      </c>
      <c r="O196" s="1">
        <v>4</v>
      </c>
      <c r="P196" s="1">
        <v>12</v>
      </c>
      <c r="Q196" s="1">
        <v>13</v>
      </c>
      <c r="R196" s="1">
        <v>5</v>
      </c>
      <c r="S196" s="1">
        <v>5</v>
      </c>
      <c r="T196" s="1">
        <v>2</v>
      </c>
      <c r="U196" s="1">
        <v>4</v>
      </c>
      <c r="V196" s="1">
        <v>0</v>
      </c>
      <c r="W196" s="4">
        <v>0</v>
      </c>
    </row>
    <row r="197" spans="1:23" x14ac:dyDescent="0.2">
      <c r="A197" s="3">
        <v>42005</v>
      </c>
      <c r="B197" s="2">
        <v>21</v>
      </c>
      <c r="C197" s="1" t="s">
        <v>13</v>
      </c>
      <c r="D197" s="1" t="s">
        <v>11</v>
      </c>
      <c r="E197" s="1">
        <v>1</v>
      </c>
      <c r="F197" s="1">
        <v>1</v>
      </c>
      <c r="G197" s="1" t="s">
        <v>4</v>
      </c>
      <c r="H197" s="1">
        <v>1</v>
      </c>
      <c r="I197" s="1">
        <v>0</v>
      </c>
      <c r="J197" s="1" t="s">
        <v>3</v>
      </c>
      <c r="K197" s="1" t="s">
        <v>18</v>
      </c>
      <c r="L197" s="1">
        <v>24</v>
      </c>
      <c r="M197" s="1">
        <v>25</v>
      </c>
      <c r="N197" s="1">
        <v>6</v>
      </c>
      <c r="O197" s="1">
        <v>6</v>
      </c>
      <c r="P197" s="1">
        <v>22</v>
      </c>
      <c r="Q197" s="1">
        <v>5</v>
      </c>
      <c r="R197" s="1">
        <v>4</v>
      </c>
      <c r="S197" s="1">
        <v>9</v>
      </c>
      <c r="T197" s="1">
        <v>4</v>
      </c>
      <c r="U197" s="1">
        <v>0</v>
      </c>
      <c r="V197" s="1">
        <v>0</v>
      </c>
      <c r="W197" s="4">
        <v>1</v>
      </c>
    </row>
    <row r="198" spans="1:23" x14ac:dyDescent="0.2">
      <c r="A198" s="3">
        <v>42005</v>
      </c>
      <c r="B198" s="2">
        <v>21</v>
      </c>
      <c r="C198" s="1" t="s">
        <v>26</v>
      </c>
      <c r="D198" s="1" t="s">
        <v>1</v>
      </c>
      <c r="E198" s="1">
        <v>2</v>
      </c>
      <c r="F198" s="1">
        <v>0</v>
      </c>
      <c r="G198" s="1" t="s">
        <v>3</v>
      </c>
      <c r="H198" s="1">
        <v>1</v>
      </c>
      <c r="I198" s="1">
        <v>0</v>
      </c>
      <c r="J198" s="1" t="s">
        <v>3</v>
      </c>
      <c r="K198" s="1" t="s">
        <v>15</v>
      </c>
      <c r="L198" s="1">
        <v>13</v>
      </c>
      <c r="M198" s="1">
        <v>11</v>
      </c>
      <c r="N198" s="1">
        <v>6</v>
      </c>
      <c r="O198" s="1">
        <v>6</v>
      </c>
      <c r="P198" s="1">
        <v>14</v>
      </c>
      <c r="Q198" s="1">
        <v>7</v>
      </c>
      <c r="R198" s="1">
        <v>2</v>
      </c>
      <c r="S198" s="1">
        <v>7</v>
      </c>
      <c r="T198" s="1">
        <v>2</v>
      </c>
      <c r="U198" s="1">
        <v>1</v>
      </c>
      <c r="V198" s="1">
        <v>0</v>
      </c>
      <c r="W198" s="4">
        <v>0</v>
      </c>
    </row>
    <row r="199" spans="1:23" x14ac:dyDescent="0.2">
      <c r="A199" s="3">
        <v>42005</v>
      </c>
      <c r="B199" s="2">
        <v>21</v>
      </c>
      <c r="C199" s="1" t="s">
        <v>16</v>
      </c>
      <c r="D199" s="1" t="s">
        <v>10</v>
      </c>
      <c r="E199" s="1">
        <v>1</v>
      </c>
      <c r="F199" s="1">
        <v>1</v>
      </c>
      <c r="G199" s="1" t="s">
        <v>4</v>
      </c>
      <c r="H199" s="1">
        <v>1</v>
      </c>
      <c r="I199" s="1">
        <v>1</v>
      </c>
      <c r="J199" s="1" t="s">
        <v>4</v>
      </c>
      <c r="K199" s="1" t="s">
        <v>33</v>
      </c>
      <c r="L199" s="1">
        <v>11</v>
      </c>
      <c r="M199" s="1">
        <v>6</v>
      </c>
      <c r="N199" s="1">
        <v>2</v>
      </c>
      <c r="O199" s="1">
        <v>2</v>
      </c>
      <c r="P199" s="1">
        <v>8</v>
      </c>
      <c r="Q199" s="1">
        <v>12</v>
      </c>
      <c r="R199" s="1">
        <v>11</v>
      </c>
      <c r="S199" s="1">
        <v>7</v>
      </c>
      <c r="T199" s="1">
        <v>0</v>
      </c>
      <c r="U199" s="1">
        <v>0</v>
      </c>
      <c r="V199" s="1">
        <v>0</v>
      </c>
      <c r="W199" s="4">
        <v>0</v>
      </c>
    </row>
    <row r="200" spans="1:23" x14ac:dyDescent="0.2">
      <c r="A200" s="3">
        <v>42005</v>
      </c>
      <c r="B200" s="2">
        <v>21</v>
      </c>
      <c r="C200" s="1" t="s">
        <v>23</v>
      </c>
      <c r="D200" s="1" t="s">
        <v>32</v>
      </c>
      <c r="E200" s="1">
        <v>5</v>
      </c>
      <c r="F200" s="1">
        <v>3</v>
      </c>
      <c r="G200" s="1" t="s">
        <v>3</v>
      </c>
      <c r="H200" s="1">
        <v>3</v>
      </c>
      <c r="I200" s="1">
        <v>1</v>
      </c>
      <c r="J200" s="1" t="s">
        <v>3</v>
      </c>
      <c r="K200" s="1" t="s">
        <v>39</v>
      </c>
      <c r="L200" s="1">
        <v>11</v>
      </c>
      <c r="M200" s="1">
        <v>19</v>
      </c>
      <c r="N200" s="1">
        <v>8</v>
      </c>
      <c r="O200" s="1">
        <v>7</v>
      </c>
      <c r="P200" s="1">
        <v>14</v>
      </c>
      <c r="Q200" s="1">
        <v>10</v>
      </c>
      <c r="R200" s="1">
        <v>5</v>
      </c>
      <c r="S200" s="1">
        <v>3</v>
      </c>
      <c r="T200" s="1">
        <v>3</v>
      </c>
      <c r="U200" s="1">
        <v>1</v>
      </c>
      <c r="V200" s="1">
        <v>0</v>
      </c>
      <c r="W200" s="4">
        <v>0</v>
      </c>
    </row>
    <row r="201" spans="1:23" x14ac:dyDescent="0.2">
      <c r="A201" s="3">
        <v>42005</v>
      </c>
      <c r="B201" s="2">
        <v>21</v>
      </c>
      <c r="C201" s="1" t="s">
        <v>22</v>
      </c>
      <c r="D201" s="1" t="s">
        <v>19</v>
      </c>
      <c r="E201" s="1">
        <v>1</v>
      </c>
      <c r="F201" s="1">
        <v>1</v>
      </c>
      <c r="G201" s="1" t="s">
        <v>4</v>
      </c>
      <c r="H201" s="1">
        <v>1</v>
      </c>
      <c r="I201" s="1">
        <v>1</v>
      </c>
      <c r="J201" s="1" t="s">
        <v>4</v>
      </c>
      <c r="K201" s="1" t="s">
        <v>5</v>
      </c>
      <c r="L201" s="1">
        <v>8</v>
      </c>
      <c r="M201" s="1">
        <v>14</v>
      </c>
      <c r="N201" s="1">
        <v>3</v>
      </c>
      <c r="O201" s="1">
        <v>3</v>
      </c>
      <c r="P201" s="1">
        <v>6</v>
      </c>
      <c r="Q201" s="1">
        <v>13</v>
      </c>
      <c r="R201" s="1">
        <v>0</v>
      </c>
      <c r="S201" s="1">
        <v>1</v>
      </c>
      <c r="T201" s="1">
        <v>1</v>
      </c>
      <c r="U201" s="1">
        <v>0</v>
      </c>
      <c r="V201" s="1">
        <v>0</v>
      </c>
      <c r="W201" s="4">
        <v>0</v>
      </c>
    </row>
    <row r="202" spans="1:23" x14ac:dyDescent="0.2">
      <c r="A202" s="3">
        <v>42014</v>
      </c>
      <c r="B202" s="2">
        <v>22</v>
      </c>
      <c r="C202" s="1" t="s">
        <v>31</v>
      </c>
      <c r="D202" s="1" t="s">
        <v>13</v>
      </c>
      <c r="E202" s="1">
        <v>2</v>
      </c>
      <c r="F202" s="1">
        <v>1</v>
      </c>
      <c r="G202" s="1" t="s">
        <v>3</v>
      </c>
      <c r="H202" s="1">
        <v>2</v>
      </c>
      <c r="I202" s="1">
        <v>1</v>
      </c>
      <c r="J202" s="1" t="s">
        <v>3</v>
      </c>
      <c r="K202" s="1" t="s">
        <v>41</v>
      </c>
      <c r="L202" s="1">
        <v>18</v>
      </c>
      <c r="M202" s="1">
        <v>17</v>
      </c>
      <c r="N202" s="1">
        <v>7</v>
      </c>
      <c r="O202" s="1">
        <v>7</v>
      </c>
      <c r="P202" s="1">
        <v>14</v>
      </c>
      <c r="Q202" s="1">
        <v>9</v>
      </c>
      <c r="R202" s="1">
        <v>10</v>
      </c>
      <c r="S202" s="1">
        <v>6</v>
      </c>
      <c r="T202" s="1">
        <v>2</v>
      </c>
      <c r="U202" s="1">
        <v>2</v>
      </c>
      <c r="V202" s="1">
        <v>0</v>
      </c>
      <c r="W202" s="4">
        <v>0</v>
      </c>
    </row>
    <row r="203" spans="1:23" x14ac:dyDescent="0.2">
      <c r="A203" s="3">
        <v>42014</v>
      </c>
      <c r="B203" s="2">
        <v>22</v>
      </c>
      <c r="C203" s="1" t="s">
        <v>32</v>
      </c>
      <c r="D203" s="1" t="s">
        <v>28</v>
      </c>
      <c r="E203" s="1">
        <v>2</v>
      </c>
      <c r="F203" s="1">
        <v>0</v>
      </c>
      <c r="G203" s="1" t="s">
        <v>3</v>
      </c>
      <c r="H203" s="1">
        <v>1</v>
      </c>
      <c r="I203" s="1">
        <v>0</v>
      </c>
      <c r="J203" s="1" t="s">
        <v>3</v>
      </c>
      <c r="K203" s="1" t="s">
        <v>36</v>
      </c>
      <c r="L203" s="1">
        <v>9</v>
      </c>
      <c r="M203" s="1">
        <v>11</v>
      </c>
      <c r="N203" s="1">
        <v>5</v>
      </c>
      <c r="O203" s="1">
        <v>5</v>
      </c>
      <c r="P203" s="1">
        <v>13</v>
      </c>
      <c r="Q203" s="1">
        <v>13</v>
      </c>
      <c r="R203" s="1">
        <v>7</v>
      </c>
      <c r="S203" s="1">
        <v>4</v>
      </c>
      <c r="T203" s="1">
        <v>2</v>
      </c>
      <c r="U203" s="1">
        <v>3</v>
      </c>
      <c r="V203" s="1">
        <v>0</v>
      </c>
      <c r="W203" s="4">
        <v>0</v>
      </c>
    </row>
    <row r="204" spans="1:23" x14ac:dyDescent="0.2">
      <c r="A204" s="3">
        <v>42014</v>
      </c>
      <c r="B204" s="2">
        <v>22</v>
      </c>
      <c r="C204" s="1" t="s">
        <v>2</v>
      </c>
      <c r="D204" s="1" t="s">
        <v>23</v>
      </c>
      <c r="E204" s="1">
        <v>2</v>
      </c>
      <c r="F204" s="1">
        <v>1</v>
      </c>
      <c r="G204" s="1" t="s">
        <v>3</v>
      </c>
      <c r="H204" s="1">
        <v>0</v>
      </c>
      <c r="I204" s="1">
        <v>0</v>
      </c>
      <c r="J204" s="1" t="s">
        <v>4</v>
      </c>
      <c r="K204" s="1" t="s">
        <v>18</v>
      </c>
      <c r="L204" s="1">
        <v>21</v>
      </c>
      <c r="M204" s="1">
        <v>9</v>
      </c>
      <c r="N204" s="1">
        <v>7</v>
      </c>
      <c r="O204" s="1">
        <v>5</v>
      </c>
      <c r="P204" s="1">
        <v>9</v>
      </c>
      <c r="Q204" s="1">
        <v>14</v>
      </c>
      <c r="R204" s="1">
        <v>4</v>
      </c>
      <c r="S204" s="1">
        <v>6</v>
      </c>
      <c r="T204" s="1">
        <v>5</v>
      </c>
      <c r="U204" s="1">
        <v>3</v>
      </c>
      <c r="V204" s="1">
        <v>0</v>
      </c>
      <c r="W204" s="4">
        <v>0</v>
      </c>
    </row>
    <row r="205" spans="1:23" x14ac:dyDescent="0.2">
      <c r="A205" s="3">
        <v>42014</v>
      </c>
      <c r="B205" s="2">
        <v>22</v>
      </c>
      <c r="C205" s="1" t="s">
        <v>7</v>
      </c>
      <c r="D205" s="1" t="s">
        <v>29</v>
      </c>
      <c r="E205" s="1">
        <v>1</v>
      </c>
      <c r="F205" s="1">
        <v>1</v>
      </c>
      <c r="G205" s="1" t="s">
        <v>4</v>
      </c>
      <c r="H205" s="1">
        <v>0</v>
      </c>
      <c r="I205" s="1">
        <v>0</v>
      </c>
      <c r="J205" s="1" t="s">
        <v>4</v>
      </c>
      <c r="K205" s="1" t="s">
        <v>30</v>
      </c>
      <c r="L205" s="1">
        <v>11</v>
      </c>
      <c r="M205" s="1">
        <v>18</v>
      </c>
      <c r="N205" s="1">
        <v>4</v>
      </c>
      <c r="O205" s="1">
        <v>2</v>
      </c>
      <c r="P205" s="1">
        <v>9</v>
      </c>
      <c r="Q205" s="1">
        <v>10</v>
      </c>
      <c r="R205" s="1">
        <v>4</v>
      </c>
      <c r="S205" s="1">
        <v>9</v>
      </c>
      <c r="T205" s="1">
        <v>1</v>
      </c>
      <c r="U205" s="1">
        <v>2</v>
      </c>
      <c r="V205" s="1">
        <v>0</v>
      </c>
      <c r="W205" s="4">
        <v>0</v>
      </c>
    </row>
    <row r="206" spans="1:23" x14ac:dyDescent="0.2">
      <c r="A206" s="3">
        <v>42014</v>
      </c>
      <c r="B206" s="2">
        <v>22</v>
      </c>
      <c r="C206" s="1" t="s">
        <v>6</v>
      </c>
      <c r="D206" s="1" t="s">
        <v>17</v>
      </c>
      <c r="E206" s="1">
        <v>1</v>
      </c>
      <c r="F206" s="1">
        <v>0</v>
      </c>
      <c r="G206" s="1" t="s">
        <v>3</v>
      </c>
      <c r="H206" s="1">
        <v>1</v>
      </c>
      <c r="I206" s="1">
        <v>0</v>
      </c>
      <c r="J206" s="1" t="s">
        <v>3</v>
      </c>
      <c r="K206" s="1" t="s">
        <v>33</v>
      </c>
      <c r="L206" s="1">
        <v>11</v>
      </c>
      <c r="M206" s="1">
        <v>12</v>
      </c>
      <c r="N206" s="1">
        <v>3</v>
      </c>
      <c r="O206" s="1">
        <v>1</v>
      </c>
      <c r="P206" s="1">
        <v>18</v>
      </c>
      <c r="Q206" s="1">
        <v>6</v>
      </c>
      <c r="R206" s="1">
        <v>6</v>
      </c>
      <c r="S206" s="1">
        <v>6</v>
      </c>
      <c r="T206" s="1">
        <v>1</v>
      </c>
      <c r="U206" s="1">
        <v>1</v>
      </c>
      <c r="V206" s="1">
        <v>1</v>
      </c>
      <c r="W206" s="4">
        <v>1</v>
      </c>
    </row>
    <row r="207" spans="1:23" x14ac:dyDescent="0.2">
      <c r="A207" s="3">
        <v>42014</v>
      </c>
      <c r="B207" s="2">
        <v>22</v>
      </c>
      <c r="C207" s="1" t="s">
        <v>20</v>
      </c>
      <c r="D207" s="1" t="s">
        <v>25</v>
      </c>
      <c r="E207" s="1">
        <v>0</v>
      </c>
      <c r="F207" s="1">
        <v>1</v>
      </c>
      <c r="G207" s="1" t="s">
        <v>8</v>
      </c>
      <c r="H207" s="1">
        <v>0</v>
      </c>
      <c r="I207" s="1">
        <v>1</v>
      </c>
      <c r="J207" s="1" t="s">
        <v>8</v>
      </c>
      <c r="K207" s="1" t="s">
        <v>15</v>
      </c>
      <c r="L207" s="1">
        <v>5</v>
      </c>
      <c r="M207" s="1">
        <v>21</v>
      </c>
      <c r="N207" s="1">
        <v>1</v>
      </c>
      <c r="O207" s="1">
        <v>4</v>
      </c>
      <c r="P207" s="1">
        <v>12</v>
      </c>
      <c r="Q207" s="1">
        <v>11</v>
      </c>
      <c r="R207" s="1">
        <v>6</v>
      </c>
      <c r="S207" s="1">
        <v>6</v>
      </c>
      <c r="T207" s="1">
        <v>1</v>
      </c>
      <c r="U207" s="1">
        <v>4</v>
      </c>
      <c r="V207" s="1">
        <v>1</v>
      </c>
      <c r="W207" s="4">
        <v>0</v>
      </c>
    </row>
    <row r="208" spans="1:23" x14ac:dyDescent="0.2">
      <c r="A208" s="3">
        <v>42014</v>
      </c>
      <c r="B208" s="2">
        <v>22</v>
      </c>
      <c r="C208" s="1" t="s">
        <v>11</v>
      </c>
      <c r="D208" s="1" t="s">
        <v>22</v>
      </c>
      <c r="E208" s="1">
        <v>1</v>
      </c>
      <c r="F208" s="1">
        <v>1</v>
      </c>
      <c r="G208" s="1" t="s">
        <v>4</v>
      </c>
      <c r="H208" s="1">
        <v>0</v>
      </c>
      <c r="I208" s="1">
        <v>1</v>
      </c>
      <c r="J208" s="1" t="s">
        <v>8</v>
      </c>
      <c r="K208" s="1" t="s">
        <v>12</v>
      </c>
      <c r="L208" s="1">
        <v>19</v>
      </c>
      <c r="M208" s="1">
        <v>11</v>
      </c>
      <c r="N208" s="1">
        <v>3</v>
      </c>
      <c r="O208" s="1">
        <v>5</v>
      </c>
      <c r="P208" s="1">
        <v>9</v>
      </c>
      <c r="Q208" s="1">
        <v>7</v>
      </c>
      <c r="R208" s="1">
        <v>4</v>
      </c>
      <c r="S208" s="1">
        <v>5</v>
      </c>
      <c r="T208" s="1">
        <v>0</v>
      </c>
      <c r="U208" s="1">
        <v>1</v>
      </c>
      <c r="V208" s="1">
        <v>0</v>
      </c>
      <c r="W208" s="4">
        <v>0</v>
      </c>
    </row>
    <row r="209" spans="1:23" x14ac:dyDescent="0.2">
      <c r="A209" s="3">
        <v>42014</v>
      </c>
      <c r="B209" s="2">
        <v>22</v>
      </c>
      <c r="C209" s="1" t="s">
        <v>19</v>
      </c>
      <c r="D209" s="1" t="s">
        <v>14</v>
      </c>
      <c r="E209" s="1">
        <v>1</v>
      </c>
      <c r="F209" s="1">
        <v>0</v>
      </c>
      <c r="G209" s="1" t="s">
        <v>3</v>
      </c>
      <c r="H209" s="1">
        <v>0</v>
      </c>
      <c r="I209" s="1">
        <v>0</v>
      </c>
      <c r="J209" s="1" t="s">
        <v>4</v>
      </c>
      <c r="K209" s="1" t="s">
        <v>21</v>
      </c>
      <c r="L209" s="1">
        <v>9</v>
      </c>
      <c r="M209" s="1">
        <v>12</v>
      </c>
      <c r="N209" s="1">
        <v>3</v>
      </c>
      <c r="O209" s="1">
        <v>2</v>
      </c>
      <c r="P209" s="1">
        <v>5</v>
      </c>
      <c r="Q209" s="1">
        <v>13</v>
      </c>
      <c r="R209" s="1">
        <v>5</v>
      </c>
      <c r="S209" s="1">
        <v>2</v>
      </c>
      <c r="T209" s="1">
        <v>1</v>
      </c>
      <c r="U209" s="1">
        <v>0</v>
      </c>
      <c r="V209" s="1">
        <v>0</v>
      </c>
      <c r="W209" s="4">
        <v>0</v>
      </c>
    </row>
    <row r="210" spans="1:23" x14ac:dyDescent="0.2">
      <c r="A210" s="3">
        <v>42015</v>
      </c>
      <c r="B210" s="2">
        <v>23</v>
      </c>
      <c r="C210" s="1" t="s">
        <v>1</v>
      </c>
      <c r="D210" s="1" t="s">
        <v>16</v>
      </c>
      <c r="E210" s="1">
        <v>3</v>
      </c>
      <c r="F210" s="1">
        <v>0</v>
      </c>
      <c r="G210" s="1" t="s">
        <v>3</v>
      </c>
      <c r="H210" s="1">
        <v>2</v>
      </c>
      <c r="I210" s="1">
        <v>0</v>
      </c>
      <c r="J210" s="1" t="s">
        <v>3</v>
      </c>
      <c r="K210" s="1" t="s">
        <v>5</v>
      </c>
      <c r="L210" s="1">
        <v>14</v>
      </c>
      <c r="M210" s="1">
        <v>7</v>
      </c>
      <c r="N210" s="1">
        <v>6</v>
      </c>
      <c r="O210" s="1">
        <v>2</v>
      </c>
      <c r="P210" s="1">
        <v>11</v>
      </c>
      <c r="Q210" s="1">
        <v>11</v>
      </c>
      <c r="R210" s="1">
        <v>9</v>
      </c>
      <c r="S210" s="1">
        <v>1</v>
      </c>
      <c r="T210" s="1">
        <v>0</v>
      </c>
      <c r="U210" s="1">
        <v>3</v>
      </c>
      <c r="V210" s="1">
        <v>0</v>
      </c>
      <c r="W210" s="4">
        <v>0</v>
      </c>
    </row>
    <row r="211" spans="1:23" x14ac:dyDescent="0.2">
      <c r="A211" s="3">
        <v>42015</v>
      </c>
      <c r="B211" s="2">
        <v>23</v>
      </c>
      <c r="C211" s="1" t="s">
        <v>10</v>
      </c>
      <c r="D211" s="1" t="s">
        <v>26</v>
      </c>
      <c r="E211" s="1">
        <v>0</v>
      </c>
      <c r="F211" s="1">
        <v>1</v>
      </c>
      <c r="G211" s="1" t="s">
        <v>8</v>
      </c>
      <c r="H211" s="1">
        <v>0</v>
      </c>
      <c r="I211" s="1">
        <v>0</v>
      </c>
      <c r="J211" s="1" t="s">
        <v>4</v>
      </c>
      <c r="K211" s="1" t="s">
        <v>39</v>
      </c>
      <c r="L211" s="1">
        <v>10</v>
      </c>
      <c r="M211" s="1">
        <v>9</v>
      </c>
      <c r="N211" s="1">
        <v>0</v>
      </c>
      <c r="O211" s="1">
        <v>1</v>
      </c>
      <c r="P211" s="1">
        <v>9</v>
      </c>
      <c r="Q211" s="1">
        <v>10</v>
      </c>
      <c r="R211" s="1">
        <v>3</v>
      </c>
      <c r="S211" s="1">
        <v>5</v>
      </c>
      <c r="T211" s="1">
        <v>2</v>
      </c>
      <c r="U211" s="1">
        <v>3</v>
      </c>
      <c r="V211" s="1">
        <v>0</v>
      </c>
      <c r="W211" s="4">
        <v>0</v>
      </c>
    </row>
    <row r="212" spans="1:23" x14ac:dyDescent="0.2">
      <c r="A212" s="3">
        <v>42021</v>
      </c>
      <c r="B212" s="2">
        <v>23</v>
      </c>
      <c r="C212" s="1" t="s">
        <v>17</v>
      </c>
      <c r="D212" s="1" t="s">
        <v>25</v>
      </c>
      <c r="E212" s="1">
        <v>0</v>
      </c>
      <c r="F212" s="1">
        <v>2</v>
      </c>
      <c r="G212" s="1" t="s">
        <v>8</v>
      </c>
      <c r="H212" s="1">
        <v>0</v>
      </c>
      <c r="I212" s="1">
        <v>1</v>
      </c>
      <c r="J212" s="1" t="s">
        <v>8</v>
      </c>
      <c r="K212" s="1" t="s">
        <v>27</v>
      </c>
      <c r="L212" s="1">
        <v>15</v>
      </c>
      <c r="M212" s="1">
        <v>12</v>
      </c>
      <c r="N212" s="1">
        <v>4</v>
      </c>
      <c r="O212" s="1">
        <v>5</v>
      </c>
      <c r="P212" s="1">
        <v>13</v>
      </c>
      <c r="Q212" s="1">
        <v>11</v>
      </c>
      <c r="R212" s="1">
        <v>9</v>
      </c>
      <c r="S212" s="1">
        <v>5</v>
      </c>
      <c r="T212" s="1">
        <v>1</v>
      </c>
      <c r="U212" s="1">
        <v>1</v>
      </c>
      <c r="V212" s="1">
        <v>0</v>
      </c>
      <c r="W212" s="4">
        <v>0</v>
      </c>
    </row>
    <row r="213" spans="1:23" x14ac:dyDescent="0.2">
      <c r="A213" s="3">
        <v>42021</v>
      </c>
      <c r="B213" s="2">
        <v>23</v>
      </c>
      <c r="C213" s="1" t="s">
        <v>31</v>
      </c>
      <c r="D213" s="1" t="s">
        <v>2</v>
      </c>
      <c r="E213" s="1">
        <v>2</v>
      </c>
      <c r="F213" s="1">
        <v>3</v>
      </c>
      <c r="G213" s="1" t="s">
        <v>8</v>
      </c>
      <c r="H213" s="1">
        <v>2</v>
      </c>
      <c r="I213" s="1">
        <v>1</v>
      </c>
      <c r="J213" s="1" t="s">
        <v>3</v>
      </c>
      <c r="K213" s="1" t="s">
        <v>39</v>
      </c>
      <c r="L213" s="1">
        <v>7</v>
      </c>
      <c r="M213" s="1">
        <v>11</v>
      </c>
      <c r="N213" s="1">
        <v>4</v>
      </c>
      <c r="O213" s="1">
        <v>4</v>
      </c>
      <c r="P213" s="1">
        <v>10</v>
      </c>
      <c r="Q213" s="1">
        <v>20</v>
      </c>
      <c r="R213" s="1">
        <v>5</v>
      </c>
      <c r="S213" s="1">
        <v>7</v>
      </c>
      <c r="T213" s="1">
        <v>1</v>
      </c>
      <c r="U213" s="1">
        <v>3</v>
      </c>
      <c r="V213" s="1">
        <v>0</v>
      </c>
      <c r="W213" s="4">
        <v>0</v>
      </c>
    </row>
    <row r="214" spans="1:23" x14ac:dyDescent="0.2">
      <c r="A214" s="3">
        <v>42021</v>
      </c>
      <c r="B214" s="2">
        <v>23</v>
      </c>
      <c r="C214" s="1" t="s">
        <v>6</v>
      </c>
      <c r="D214" s="1" t="s">
        <v>16</v>
      </c>
      <c r="E214" s="1">
        <v>0</v>
      </c>
      <c r="F214" s="1">
        <v>1</v>
      </c>
      <c r="G214" s="1" t="s">
        <v>8</v>
      </c>
      <c r="H214" s="1">
        <v>0</v>
      </c>
      <c r="I214" s="1">
        <v>0</v>
      </c>
      <c r="J214" s="1" t="s">
        <v>4</v>
      </c>
      <c r="K214" s="1" t="s">
        <v>41</v>
      </c>
      <c r="L214" s="1">
        <v>7</v>
      </c>
      <c r="M214" s="1">
        <v>13</v>
      </c>
      <c r="N214" s="1">
        <v>3</v>
      </c>
      <c r="O214" s="1">
        <v>3</v>
      </c>
      <c r="P214" s="1">
        <v>9</v>
      </c>
      <c r="Q214" s="1">
        <v>6</v>
      </c>
      <c r="R214" s="1">
        <v>6</v>
      </c>
      <c r="S214" s="1">
        <v>5</v>
      </c>
      <c r="T214" s="1">
        <v>1</v>
      </c>
      <c r="U214" s="1">
        <v>0</v>
      </c>
      <c r="V214" s="1">
        <v>0</v>
      </c>
      <c r="W214" s="4">
        <v>0</v>
      </c>
    </row>
    <row r="215" spans="1:23" x14ac:dyDescent="0.2">
      <c r="A215" s="3">
        <v>42021</v>
      </c>
      <c r="B215" s="2">
        <v>23</v>
      </c>
      <c r="C215" s="1" t="s">
        <v>28</v>
      </c>
      <c r="D215" s="1" t="s">
        <v>26</v>
      </c>
      <c r="E215" s="1">
        <v>1</v>
      </c>
      <c r="F215" s="1">
        <v>2</v>
      </c>
      <c r="G215" s="1" t="s">
        <v>8</v>
      </c>
      <c r="H215" s="1">
        <v>1</v>
      </c>
      <c r="I215" s="1">
        <v>1</v>
      </c>
      <c r="J215" s="1" t="s">
        <v>4</v>
      </c>
      <c r="K215" s="1" t="s">
        <v>37</v>
      </c>
      <c r="L215" s="1">
        <v>16</v>
      </c>
      <c r="M215" s="1">
        <v>5</v>
      </c>
      <c r="N215" s="1">
        <v>3</v>
      </c>
      <c r="O215" s="1">
        <v>3</v>
      </c>
      <c r="P215" s="1">
        <v>9</v>
      </c>
      <c r="Q215" s="1">
        <v>8</v>
      </c>
      <c r="R215" s="1">
        <v>9</v>
      </c>
      <c r="S215" s="1">
        <v>0</v>
      </c>
      <c r="T215" s="1">
        <v>0</v>
      </c>
      <c r="U215" s="1">
        <v>2</v>
      </c>
      <c r="V215" s="1">
        <v>0</v>
      </c>
      <c r="W215" s="4">
        <v>0</v>
      </c>
    </row>
    <row r="216" spans="1:23" x14ac:dyDescent="0.2">
      <c r="A216" s="3">
        <v>42021</v>
      </c>
      <c r="B216" s="2">
        <v>23</v>
      </c>
      <c r="C216" s="1" t="s">
        <v>13</v>
      </c>
      <c r="D216" s="1" t="s">
        <v>10</v>
      </c>
      <c r="E216" s="1">
        <v>0</v>
      </c>
      <c r="F216" s="1">
        <v>2</v>
      </c>
      <c r="G216" s="1" t="s">
        <v>8</v>
      </c>
      <c r="H216" s="1">
        <v>0</v>
      </c>
      <c r="I216" s="1">
        <v>0</v>
      </c>
      <c r="J216" s="1" t="s">
        <v>4</v>
      </c>
      <c r="K216" s="1" t="s">
        <v>21</v>
      </c>
      <c r="L216" s="1">
        <v>18</v>
      </c>
      <c r="M216" s="1">
        <v>12</v>
      </c>
      <c r="N216" s="1">
        <v>4</v>
      </c>
      <c r="O216" s="1">
        <v>7</v>
      </c>
      <c r="P216" s="1">
        <v>12</v>
      </c>
      <c r="Q216" s="1">
        <v>10</v>
      </c>
      <c r="R216" s="1">
        <v>3</v>
      </c>
      <c r="S216" s="1">
        <v>3</v>
      </c>
      <c r="T216" s="1">
        <v>3</v>
      </c>
      <c r="U216" s="1">
        <v>2</v>
      </c>
      <c r="V216" s="1">
        <v>0</v>
      </c>
      <c r="W216" s="4">
        <v>0</v>
      </c>
    </row>
    <row r="217" spans="1:23" x14ac:dyDescent="0.2">
      <c r="A217" s="3">
        <v>42021</v>
      </c>
      <c r="B217" s="2">
        <v>23</v>
      </c>
      <c r="C217" s="1" t="s">
        <v>11</v>
      </c>
      <c r="D217" s="1" t="s">
        <v>32</v>
      </c>
      <c r="E217" s="1">
        <v>0</v>
      </c>
      <c r="F217" s="1">
        <v>5</v>
      </c>
      <c r="G217" s="1" t="s">
        <v>8</v>
      </c>
      <c r="H217" s="1">
        <v>0</v>
      </c>
      <c r="I217" s="1">
        <v>4</v>
      </c>
      <c r="J217" s="1" t="s">
        <v>8</v>
      </c>
      <c r="K217" s="1" t="s">
        <v>5</v>
      </c>
      <c r="L217" s="1">
        <v>11</v>
      </c>
      <c r="M217" s="1">
        <v>21</v>
      </c>
      <c r="N217" s="1">
        <v>0</v>
      </c>
      <c r="O217" s="1">
        <v>11</v>
      </c>
      <c r="P217" s="1">
        <v>9</v>
      </c>
      <c r="Q217" s="1">
        <v>13</v>
      </c>
      <c r="R217" s="1">
        <v>1</v>
      </c>
      <c r="S217" s="1">
        <v>2</v>
      </c>
      <c r="T217" s="1">
        <v>0</v>
      </c>
      <c r="U217" s="1">
        <v>0</v>
      </c>
      <c r="V217" s="1">
        <v>0</v>
      </c>
      <c r="W217" s="4">
        <v>0</v>
      </c>
    </row>
    <row r="218" spans="1:23" x14ac:dyDescent="0.2">
      <c r="A218" s="3">
        <v>42021</v>
      </c>
      <c r="B218" s="2">
        <v>23</v>
      </c>
      <c r="C218" s="1" t="s">
        <v>23</v>
      </c>
      <c r="D218" s="1" t="s">
        <v>20</v>
      </c>
      <c r="E218" s="1">
        <v>2</v>
      </c>
      <c r="F218" s="1">
        <v>1</v>
      </c>
      <c r="G218" s="1" t="s">
        <v>3</v>
      </c>
      <c r="H218" s="1">
        <v>1</v>
      </c>
      <c r="I218" s="1">
        <v>1</v>
      </c>
      <c r="J218" s="1" t="s">
        <v>4</v>
      </c>
      <c r="K218" s="1" t="s">
        <v>24</v>
      </c>
      <c r="L218" s="1">
        <v>25</v>
      </c>
      <c r="M218" s="1">
        <v>8</v>
      </c>
      <c r="N218" s="1">
        <v>8</v>
      </c>
      <c r="O218" s="1">
        <v>4</v>
      </c>
      <c r="P218" s="1">
        <v>14</v>
      </c>
      <c r="Q218" s="1">
        <v>8</v>
      </c>
      <c r="R218" s="1">
        <v>6</v>
      </c>
      <c r="S218" s="1">
        <v>6</v>
      </c>
      <c r="T218" s="1">
        <v>1</v>
      </c>
      <c r="U218" s="1">
        <v>2</v>
      </c>
      <c r="V218" s="1">
        <v>0</v>
      </c>
      <c r="W218" s="4">
        <v>0</v>
      </c>
    </row>
    <row r="219" spans="1:23" x14ac:dyDescent="0.2">
      <c r="A219" s="3">
        <v>42022</v>
      </c>
      <c r="B219" s="2">
        <v>24</v>
      </c>
      <c r="C219" s="1" t="s">
        <v>29</v>
      </c>
      <c r="D219" s="1" t="s">
        <v>1</v>
      </c>
      <c r="E219" s="1">
        <v>0</v>
      </c>
      <c r="F219" s="1">
        <v>2</v>
      </c>
      <c r="G219" s="1" t="s">
        <v>8</v>
      </c>
      <c r="H219" s="1">
        <v>0</v>
      </c>
      <c r="I219" s="1">
        <v>1</v>
      </c>
      <c r="J219" s="1" t="s">
        <v>8</v>
      </c>
      <c r="K219" s="1" t="s">
        <v>12</v>
      </c>
      <c r="L219" s="1">
        <v>12</v>
      </c>
      <c r="M219" s="1">
        <v>9</v>
      </c>
      <c r="N219" s="1">
        <v>4</v>
      </c>
      <c r="O219" s="1">
        <v>3</v>
      </c>
      <c r="P219" s="1">
        <v>12</v>
      </c>
      <c r="Q219" s="1">
        <v>5</v>
      </c>
      <c r="R219" s="1">
        <v>16</v>
      </c>
      <c r="S219" s="1">
        <v>3</v>
      </c>
      <c r="T219" s="1">
        <v>3</v>
      </c>
      <c r="U219" s="1">
        <v>3</v>
      </c>
      <c r="V219" s="1">
        <v>0</v>
      </c>
      <c r="W219" s="4">
        <v>0</v>
      </c>
    </row>
    <row r="220" spans="1:23" x14ac:dyDescent="0.2">
      <c r="A220" s="3">
        <v>42022</v>
      </c>
      <c r="B220" s="2">
        <v>24</v>
      </c>
      <c r="C220" s="1" t="s">
        <v>22</v>
      </c>
      <c r="D220" s="1" t="s">
        <v>14</v>
      </c>
      <c r="E220" s="1">
        <v>3</v>
      </c>
      <c r="F220" s="1">
        <v>0</v>
      </c>
      <c r="G220" s="1" t="s">
        <v>3</v>
      </c>
      <c r="H220" s="1">
        <v>0</v>
      </c>
      <c r="I220" s="1">
        <v>0</v>
      </c>
      <c r="J220" s="1" t="s">
        <v>4</v>
      </c>
      <c r="K220" s="1" t="s">
        <v>30</v>
      </c>
      <c r="L220" s="1">
        <v>17</v>
      </c>
      <c r="M220" s="1">
        <v>9</v>
      </c>
      <c r="N220" s="1">
        <v>6</v>
      </c>
      <c r="O220" s="1">
        <v>3</v>
      </c>
      <c r="P220" s="1">
        <v>5</v>
      </c>
      <c r="Q220" s="1">
        <v>14</v>
      </c>
      <c r="R220" s="1">
        <v>4</v>
      </c>
      <c r="S220" s="1">
        <v>7</v>
      </c>
      <c r="T220" s="1">
        <v>1</v>
      </c>
      <c r="U220" s="1">
        <v>3</v>
      </c>
      <c r="V220" s="1">
        <v>0</v>
      </c>
      <c r="W220" s="4">
        <v>0</v>
      </c>
    </row>
    <row r="221" spans="1:23" x14ac:dyDescent="0.2">
      <c r="A221" s="3">
        <v>42023</v>
      </c>
      <c r="B221" s="2">
        <v>24</v>
      </c>
      <c r="C221" s="1" t="s">
        <v>7</v>
      </c>
      <c r="D221" s="1" t="s">
        <v>19</v>
      </c>
      <c r="E221" s="1">
        <v>0</v>
      </c>
      <c r="F221" s="1">
        <v>0</v>
      </c>
      <c r="G221" s="1" t="s">
        <v>4</v>
      </c>
      <c r="H221" s="1">
        <v>0</v>
      </c>
      <c r="I221" s="1">
        <v>0</v>
      </c>
      <c r="J221" s="1" t="s">
        <v>4</v>
      </c>
      <c r="K221" s="1" t="s">
        <v>33</v>
      </c>
      <c r="L221" s="1">
        <v>17</v>
      </c>
      <c r="M221" s="1">
        <v>5</v>
      </c>
      <c r="N221" s="1">
        <v>4</v>
      </c>
      <c r="O221" s="1">
        <v>0</v>
      </c>
      <c r="P221" s="1">
        <v>11</v>
      </c>
      <c r="Q221" s="1">
        <v>12</v>
      </c>
      <c r="R221" s="1">
        <v>8</v>
      </c>
      <c r="S221" s="1">
        <v>1</v>
      </c>
      <c r="T221" s="1">
        <v>3</v>
      </c>
      <c r="U221" s="1">
        <v>2</v>
      </c>
      <c r="V221" s="1">
        <v>0</v>
      </c>
      <c r="W221" s="4">
        <v>0</v>
      </c>
    </row>
    <row r="222" spans="1:23" x14ac:dyDescent="0.2">
      <c r="A222" s="3">
        <v>42035</v>
      </c>
      <c r="B222" s="2">
        <v>25</v>
      </c>
      <c r="C222" s="1" t="s">
        <v>32</v>
      </c>
      <c r="D222" s="1" t="s">
        <v>29</v>
      </c>
      <c r="E222" s="1">
        <v>1</v>
      </c>
      <c r="F222" s="1">
        <v>1</v>
      </c>
      <c r="G222" s="1" t="s">
        <v>4</v>
      </c>
      <c r="H222" s="1">
        <v>1</v>
      </c>
      <c r="I222" s="1">
        <v>1</v>
      </c>
      <c r="J222" s="1" t="s">
        <v>4</v>
      </c>
      <c r="K222" s="1" t="s">
        <v>27</v>
      </c>
      <c r="L222" s="1">
        <v>3</v>
      </c>
      <c r="M222" s="1">
        <v>10</v>
      </c>
      <c r="N222" s="1">
        <v>2</v>
      </c>
      <c r="O222" s="1">
        <v>5</v>
      </c>
      <c r="P222" s="1">
        <v>12</v>
      </c>
      <c r="Q222" s="1">
        <v>14</v>
      </c>
      <c r="R222" s="1">
        <v>1</v>
      </c>
      <c r="S222" s="1">
        <v>4</v>
      </c>
      <c r="T222" s="1">
        <v>0</v>
      </c>
      <c r="U222" s="1">
        <v>2</v>
      </c>
      <c r="V222" s="1">
        <v>0</v>
      </c>
      <c r="W222" s="4">
        <v>0</v>
      </c>
    </row>
    <row r="223" spans="1:23" x14ac:dyDescent="0.2">
      <c r="A223" s="3">
        <v>42035</v>
      </c>
      <c r="B223" s="2">
        <v>25</v>
      </c>
      <c r="C223" s="1" t="s">
        <v>2</v>
      </c>
      <c r="D223" s="1" t="s">
        <v>7</v>
      </c>
      <c r="E223" s="1">
        <v>0</v>
      </c>
      <c r="F223" s="1">
        <v>1</v>
      </c>
      <c r="G223" s="1" t="s">
        <v>8</v>
      </c>
      <c r="H223" s="1">
        <v>0</v>
      </c>
      <c r="I223" s="1">
        <v>1</v>
      </c>
      <c r="J223" s="1" t="s">
        <v>8</v>
      </c>
      <c r="K223" s="1" t="s">
        <v>36</v>
      </c>
      <c r="L223" s="1">
        <v>13</v>
      </c>
      <c r="M223" s="1">
        <v>14</v>
      </c>
      <c r="N223" s="1">
        <v>3</v>
      </c>
      <c r="O223" s="1">
        <v>2</v>
      </c>
      <c r="P223" s="1">
        <v>12</v>
      </c>
      <c r="Q223" s="1">
        <v>14</v>
      </c>
      <c r="R223" s="1">
        <v>6</v>
      </c>
      <c r="S223" s="1">
        <v>1</v>
      </c>
      <c r="T223" s="1">
        <v>0</v>
      </c>
      <c r="U223" s="1">
        <v>3</v>
      </c>
      <c r="V223" s="1">
        <v>0</v>
      </c>
      <c r="W223" s="4">
        <v>0</v>
      </c>
    </row>
    <row r="224" spans="1:23" x14ac:dyDescent="0.2">
      <c r="A224" s="3">
        <v>42035</v>
      </c>
      <c r="B224" s="2">
        <v>25</v>
      </c>
      <c r="C224" s="1" t="s">
        <v>14</v>
      </c>
      <c r="D224" s="1" t="s">
        <v>28</v>
      </c>
      <c r="E224" s="1">
        <v>0</v>
      </c>
      <c r="F224" s="1">
        <v>3</v>
      </c>
      <c r="G224" s="1" t="s">
        <v>8</v>
      </c>
      <c r="H224" s="1">
        <v>0</v>
      </c>
      <c r="I224" s="1">
        <v>1</v>
      </c>
      <c r="J224" s="1" t="s">
        <v>8</v>
      </c>
      <c r="K224" s="1" t="s">
        <v>39</v>
      </c>
      <c r="L224" s="1">
        <v>13</v>
      </c>
      <c r="M224" s="1">
        <v>12</v>
      </c>
      <c r="N224" s="1">
        <v>8</v>
      </c>
      <c r="O224" s="1">
        <v>5</v>
      </c>
      <c r="P224" s="1">
        <v>15</v>
      </c>
      <c r="Q224" s="1">
        <v>13</v>
      </c>
      <c r="R224" s="1">
        <v>3</v>
      </c>
      <c r="S224" s="1">
        <v>3</v>
      </c>
      <c r="T224" s="1">
        <v>4</v>
      </c>
      <c r="U224" s="1">
        <v>1</v>
      </c>
      <c r="V224" s="1">
        <v>0</v>
      </c>
      <c r="W224" s="4">
        <v>0</v>
      </c>
    </row>
    <row r="225" spans="1:23" x14ac:dyDescent="0.2">
      <c r="A225" s="3">
        <v>42035</v>
      </c>
      <c r="B225" s="2">
        <v>25</v>
      </c>
      <c r="C225" s="1" t="s">
        <v>25</v>
      </c>
      <c r="D225" s="1" t="s">
        <v>22</v>
      </c>
      <c r="E225" s="1">
        <v>2</v>
      </c>
      <c r="F225" s="1">
        <v>0</v>
      </c>
      <c r="G225" s="1" t="s">
        <v>3</v>
      </c>
      <c r="H225" s="1">
        <v>0</v>
      </c>
      <c r="I225" s="1">
        <v>0</v>
      </c>
      <c r="J225" s="1" t="s">
        <v>4</v>
      </c>
      <c r="K225" s="1" t="s">
        <v>41</v>
      </c>
      <c r="L225" s="1">
        <v>21</v>
      </c>
      <c r="M225" s="1">
        <v>7</v>
      </c>
      <c r="N225" s="1">
        <v>7</v>
      </c>
      <c r="O225" s="1">
        <v>2</v>
      </c>
      <c r="P225" s="1">
        <v>12</v>
      </c>
      <c r="Q225" s="1">
        <v>12</v>
      </c>
      <c r="R225" s="1">
        <v>5</v>
      </c>
      <c r="S225" s="1">
        <v>7</v>
      </c>
      <c r="T225" s="1">
        <v>1</v>
      </c>
      <c r="U225" s="1">
        <v>1</v>
      </c>
      <c r="V225" s="1">
        <v>0</v>
      </c>
      <c r="W225" s="4">
        <v>0</v>
      </c>
    </row>
    <row r="226" spans="1:23" x14ac:dyDescent="0.2">
      <c r="A226" s="3">
        <v>42035</v>
      </c>
      <c r="B226" s="2">
        <v>25</v>
      </c>
      <c r="C226" s="1" t="s">
        <v>10</v>
      </c>
      <c r="D226" s="1" t="s">
        <v>6</v>
      </c>
      <c r="E226" s="1">
        <v>3</v>
      </c>
      <c r="F226" s="1">
        <v>1</v>
      </c>
      <c r="G226" s="1" t="s">
        <v>3</v>
      </c>
      <c r="H226" s="1">
        <v>3</v>
      </c>
      <c r="I226" s="1">
        <v>0</v>
      </c>
      <c r="J226" s="1" t="s">
        <v>3</v>
      </c>
      <c r="K226" s="1" t="s">
        <v>30</v>
      </c>
      <c r="L226" s="1">
        <v>12</v>
      </c>
      <c r="M226" s="1">
        <v>4</v>
      </c>
      <c r="N226" s="1">
        <v>5</v>
      </c>
      <c r="O226" s="1">
        <v>1</v>
      </c>
      <c r="P226" s="1">
        <v>8</v>
      </c>
      <c r="Q226" s="1">
        <v>12</v>
      </c>
      <c r="R226" s="1">
        <v>4</v>
      </c>
      <c r="S226" s="1">
        <v>3</v>
      </c>
      <c r="T226" s="1">
        <v>0</v>
      </c>
      <c r="U226" s="1">
        <v>1</v>
      </c>
      <c r="V226" s="1">
        <v>0</v>
      </c>
      <c r="W226" s="4">
        <v>0</v>
      </c>
    </row>
    <row r="227" spans="1:23" x14ac:dyDescent="0.2">
      <c r="A227" s="3">
        <v>42035</v>
      </c>
      <c r="B227" s="2">
        <v>25</v>
      </c>
      <c r="C227" s="1" t="s">
        <v>16</v>
      </c>
      <c r="D227" s="1" t="s">
        <v>13</v>
      </c>
      <c r="E227" s="1">
        <v>3</v>
      </c>
      <c r="F227" s="1">
        <v>1</v>
      </c>
      <c r="G227" s="1" t="s">
        <v>3</v>
      </c>
      <c r="H227" s="1">
        <v>2</v>
      </c>
      <c r="I227" s="1">
        <v>1</v>
      </c>
      <c r="J227" s="1" t="s">
        <v>3</v>
      </c>
      <c r="K227" s="1" t="s">
        <v>12</v>
      </c>
      <c r="L227" s="1">
        <v>15</v>
      </c>
      <c r="M227" s="1">
        <v>14</v>
      </c>
      <c r="N227" s="1">
        <v>3</v>
      </c>
      <c r="O227" s="1">
        <v>4</v>
      </c>
      <c r="P227" s="1">
        <v>11</v>
      </c>
      <c r="Q227" s="1">
        <v>12</v>
      </c>
      <c r="R227" s="1">
        <v>3</v>
      </c>
      <c r="S227" s="1">
        <v>5</v>
      </c>
      <c r="T227" s="1">
        <v>2</v>
      </c>
      <c r="U227" s="1">
        <v>2</v>
      </c>
      <c r="V227" s="1">
        <v>0</v>
      </c>
      <c r="W227" s="4">
        <v>0</v>
      </c>
    </row>
    <row r="228" spans="1:23" x14ac:dyDescent="0.2">
      <c r="A228" s="3">
        <v>42035</v>
      </c>
      <c r="B228" s="2">
        <v>25</v>
      </c>
      <c r="C228" s="1" t="s">
        <v>20</v>
      </c>
      <c r="D228" s="1" t="s">
        <v>31</v>
      </c>
      <c r="E228" s="1">
        <v>2</v>
      </c>
      <c r="F228" s="1">
        <v>0</v>
      </c>
      <c r="G228" s="1" t="s">
        <v>3</v>
      </c>
      <c r="H228" s="1">
        <v>2</v>
      </c>
      <c r="I228" s="1">
        <v>0</v>
      </c>
      <c r="J228" s="1" t="s">
        <v>3</v>
      </c>
      <c r="K228" s="1" t="s">
        <v>34</v>
      </c>
      <c r="L228" s="1">
        <v>8</v>
      </c>
      <c r="M228" s="1">
        <v>13</v>
      </c>
      <c r="N228" s="1">
        <v>3</v>
      </c>
      <c r="O228" s="1">
        <v>4</v>
      </c>
      <c r="P228" s="1">
        <v>12</v>
      </c>
      <c r="Q228" s="1">
        <v>12</v>
      </c>
      <c r="R228" s="1">
        <v>6</v>
      </c>
      <c r="S228" s="1">
        <v>3</v>
      </c>
      <c r="T228" s="1">
        <v>3</v>
      </c>
      <c r="U228" s="1">
        <v>1</v>
      </c>
      <c r="V228" s="1">
        <v>0</v>
      </c>
      <c r="W228" s="4">
        <v>0</v>
      </c>
    </row>
    <row r="229" spans="1:23" x14ac:dyDescent="0.2">
      <c r="A229" s="3">
        <v>42035</v>
      </c>
      <c r="B229" s="2">
        <v>25</v>
      </c>
      <c r="C229" s="1" t="s">
        <v>19</v>
      </c>
      <c r="D229" s="1" t="s">
        <v>23</v>
      </c>
      <c r="E229" s="1">
        <v>0</v>
      </c>
      <c r="F229" s="1">
        <v>3</v>
      </c>
      <c r="G229" s="1" t="s">
        <v>8</v>
      </c>
      <c r="H229" s="1">
        <v>0</v>
      </c>
      <c r="I229" s="1">
        <v>2</v>
      </c>
      <c r="J229" s="1" t="s">
        <v>8</v>
      </c>
      <c r="K229" s="1" t="s">
        <v>35</v>
      </c>
      <c r="L229" s="1">
        <v>13</v>
      </c>
      <c r="M229" s="1">
        <v>14</v>
      </c>
      <c r="N229" s="1">
        <v>4</v>
      </c>
      <c r="O229" s="1">
        <v>4</v>
      </c>
      <c r="P229" s="1">
        <v>8</v>
      </c>
      <c r="Q229" s="1">
        <v>13</v>
      </c>
      <c r="R229" s="1">
        <v>6</v>
      </c>
      <c r="S229" s="1">
        <v>3</v>
      </c>
      <c r="T229" s="1">
        <v>2</v>
      </c>
      <c r="U229" s="1">
        <v>1</v>
      </c>
      <c r="V229" s="1">
        <v>0</v>
      </c>
      <c r="W229" s="4">
        <v>0</v>
      </c>
    </row>
    <row r="230" spans="1:23" x14ac:dyDescent="0.2">
      <c r="A230" s="3">
        <v>42036</v>
      </c>
      <c r="B230" s="2">
        <v>26</v>
      </c>
      <c r="C230" s="1" t="s">
        <v>1</v>
      </c>
      <c r="D230" s="1" t="s">
        <v>17</v>
      </c>
      <c r="E230" s="1">
        <v>5</v>
      </c>
      <c r="F230" s="1">
        <v>0</v>
      </c>
      <c r="G230" s="1" t="s">
        <v>3</v>
      </c>
      <c r="H230" s="1">
        <v>1</v>
      </c>
      <c r="I230" s="1">
        <v>0</v>
      </c>
      <c r="J230" s="1" t="s">
        <v>3</v>
      </c>
      <c r="K230" s="1" t="s">
        <v>18</v>
      </c>
      <c r="L230" s="1">
        <v>13</v>
      </c>
      <c r="M230" s="1">
        <v>9</v>
      </c>
      <c r="N230" s="1">
        <v>8</v>
      </c>
      <c r="O230" s="1">
        <v>2</v>
      </c>
      <c r="P230" s="1">
        <v>6</v>
      </c>
      <c r="Q230" s="1">
        <v>10</v>
      </c>
      <c r="R230" s="1">
        <v>7</v>
      </c>
      <c r="S230" s="1">
        <v>7</v>
      </c>
      <c r="T230" s="1">
        <v>0</v>
      </c>
      <c r="U230" s="1">
        <v>2</v>
      </c>
      <c r="V230" s="1">
        <v>0</v>
      </c>
      <c r="W230" s="4">
        <v>0</v>
      </c>
    </row>
    <row r="231" spans="1:23" x14ac:dyDescent="0.2">
      <c r="A231" s="3">
        <v>42036</v>
      </c>
      <c r="B231" s="2">
        <v>26</v>
      </c>
      <c r="C231" s="1" t="s">
        <v>26</v>
      </c>
      <c r="D231" s="1" t="s">
        <v>11</v>
      </c>
      <c r="E231" s="1">
        <v>0</v>
      </c>
      <c r="F231" s="1">
        <v>1</v>
      </c>
      <c r="G231" s="1" t="s">
        <v>8</v>
      </c>
      <c r="H231" s="1">
        <v>0</v>
      </c>
      <c r="I231" s="1">
        <v>0</v>
      </c>
      <c r="J231" s="1" t="s">
        <v>4</v>
      </c>
      <c r="K231" s="1" t="s">
        <v>33</v>
      </c>
      <c r="L231" s="1">
        <v>15</v>
      </c>
      <c r="M231" s="1">
        <v>6</v>
      </c>
      <c r="N231" s="1">
        <v>6</v>
      </c>
      <c r="O231" s="1">
        <v>1</v>
      </c>
      <c r="P231" s="1">
        <v>11</v>
      </c>
      <c r="Q231" s="1">
        <v>9</v>
      </c>
      <c r="R231" s="1">
        <v>9</v>
      </c>
      <c r="S231" s="1">
        <v>0</v>
      </c>
      <c r="T231" s="1">
        <v>1</v>
      </c>
      <c r="U231" s="1">
        <v>1</v>
      </c>
      <c r="V231" s="1">
        <v>1</v>
      </c>
      <c r="W231" s="4">
        <v>0</v>
      </c>
    </row>
    <row r="232" spans="1:23" x14ac:dyDescent="0.2">
      <c r="A232" s="3">
        <v>42042</v>
      </c>
      <c r="B232" s="2">
        <v>26</v>
      </c>
      <c r="C232" s="1" t="s">
        <v>17</v>
      </c>
      <c r="D232" s="1" t="s">
        <v>32</v>
      </c>
      <c r="E232" s="1">
        <v>1</v>
      </c>
      <c r="F232" s="1">
        <v>2</v>
      </c>
      <c r="G232" s="1" t="s">
        <v>8</v>
      </c>
      <c r="H232" s="1">
        <v>0</v>
      </c>
      <c r="I232" s="1">
        <v>1</v>
      </c>
      <c r="J232" s="1" t="s">
        <v>8</v>
      </c>
      <c r="K232" s="1" t="s">
        <v>21</v>
      </c>
      <c r="L232" s="1">
        <v>8</v>
      </c>
      <c r="M232" s="1">
        <v>12</v>
      </c>
      <c r="N232" s="1">
        <v>1</v>
      </c>
      <c r="O232" s="1">
        <v>5</v>
      </c>
      <c r="P232" s="1">
        <v>8</v>
      </c>
      <c r="Q232" s="1">
        <v>7</v>
      </c>
      <c r="R232" s="1">
        <v>7</v>
      </c>
      <c r="S232" s="1">
        <v>7</v>
      </c>
      <c r="T232" s="1">
        <v>3</v>
      </c>
      <c r="U232" s="1">
        <v>2</v>
      </c>
      <c r="V232" s="1">
        <v>0</v>
      </c>
      <c r="W232" s="4">
        <v>0</v>
      </c>
    </row>
    <row r="233" spans="1:23" x14ac:dyDescent="0.2">
      <c r="A233" s="3">
        <v>42042</v>
      </c>
      <c r="B233" s="2">
        <v>26</v>
      </c>
      <c r="C233" s="1" t="s">
        <v>7</v>
      </c>
      <c r="D233" s="1" t="s">
        <v>25</v>
      </c>
      <c r="E233" s="1">
        <v>0</v>
      </c>
      <c r="F233" s="1">
        <v>0</v>
      </c>
      <c r="G233" s="1" t="s">
        <v>4</v>
      </c>
      <c r="H233" s="1">
        <v>0</v>
      </c>
      <c r="I233" s="1">
        <v>0</v>
      </c>
      <c r="J233" s="1" t="s">
        <v>4</v>
      </c>
      <c r="K233" s="1" t="s">
        <v>18</v>
      </c>
      <c r="L233" s="1">
        <v>6</v>
      </c>
      <c r="M233" s="1">
        <v>17</v>
      </c>
      <c r="N233" s="1">
        <v>1</v>
      </c>
      <c r="O233" s="1">
        <v>6</v>
      </c>
      <c r="P233" s="1">
        <v>11</v>
      </c>
      <c r="Q233" s="1">
        <v>7</v>
      </c>
      <c r="R233" s="1">
        <v>3</v>
      </c>
      <c r="S233" s="1">
        <v>6</v>
      </c>
      <c r="T233" s="1">
        <v>4</v>
      </c>
      <c r="U233" s="1">
        <v>1</v>
      </c>
      <c r="V233" s="1">
        <v>0</v>
      </c>
      <c r="W233" s="4">
        <v>0</v>
      </c>
    </row>
    <row r="234" spans="1:23" x14ac:dyDescent="0.2">
      <c r="A234" s="3">
        <v>42042</v>
      </c>
      <c r="B234" s="2">
        <v>26</v>
      </c>
      <c r="C234" s="1" t="s">
        <v>6</v>
      </c>
      <c r="D234" s="1" t="s">
        <v>2</v>
      </c>
      <c r="E234" s="1">
        <v>0</v>
      </c>
      <c r="F234" s="1">
        <v>1</v>
      </c>
      <c r="G234" s="1" t="s">
        <v>8</v>
      </c>
      <c r="H234" s="1">
        <v>0</v>
      </c>
      <c r="I234" s="1">
        <v>0</v>
      </c>
      <c r="J234" s="1" t="s">
        <v>4</v>
      </c>
      <c r="K234" s="1" t="s">
        <v>34</v>
      </c>
      <c r="L234" s="1">
        <v>19</v>
      </c>
      <c r="M234" s="1">
        <v>14</v>
      </c>
      <c r="N234" s="1">
        <v>5</v>
      </c>
      <c r="O234" s="1">
        <v>2</v>
      </c>
      <c r="P234" s="1">
        <v>15</v>
      </c>
      <c r="Q234" s="1">
        <v>6</v>
      </c>
      <c r="R234" s="1">
        <v>8</v>
      </c>
      <c r="S234" s="1">
        <v>6</v>
      </c>
      <c r="T234" s="1">
        <v>4</v>
      </c>
      <c r="U234" s="1">
        <v>1</v>
      </c>
      <c r="V234" s="1">
        <v>0</v>
      </c>
      <c r="W234" s="4">
        <v>0</v>
      </c>
    </row>
    <row r="235" spans="1:23" x14ac:dyDescent="0.2">
      <c r="A235" s="3">
        <v>42042</v>
      </c>
      <c r="B235" s="2">
        <v>26</v>
      </c>
      <c r="C235" s="1" t="s">
        <v>29</v>
      </c>
      <c r="D235" s="1" t="s">
        <v>14</v>
      </c>
      <c r="E235" s="1">
        <v>1</v>
      </c>
      <c r="F235" s="1">
        <v>1</v>
      </c>
      <c r="G235" s="1" t="s">
        <v>4</v>
      </c>
      <c r="H235" s="1">
        <v>0</v>
      </c>
      <c r="I235" s="1">
        <v>1</v>
      </c>
      <c r="J235" s="1" t="s">
        <v>8</v>
      </c>
      <c r="K235" s="1" t="s">
        <v>5</v>
      </c>
      <c r="L235" s="1">
        <v>18</v>
      </c>
      <c r="M235" s="1">
        <v>7</v>
      </c>
      <c r="N235" s="1">
        <v>5</v>
      </c>
      <c r="O235" s="1">
        <v>3</v>
      </c>
      <c r="P235" s="1">
        <v>9</v>
      </c>
      <c r="Q235" s="1">
        <v>8</v>
      </c>
      <c r="R235" s="1">
        <v>13</v>
      </c>
      <c r="S235" s="1">
        <v>1</v>
      </c>
      <c r="T235" s="1">
        <v>2</v>
      </c>
      <c r="U235" s="1">
        <v>4</v>
      </c>
      <c r="V235" s="1">
        <v>0</v>
      </c>
      <c r="W235" s="4">
        <v>0</v>
      </c>
    </row>
    <row r="236" spans="1:23" x14ac:dyDescent="0.2">
      <c r="A236" s="3">
        <v>42042</v>
      </c>
      <c r="B236" s="2">
        <v>26</v>
      </c>
      <c r="C236" s="1" t="s">
        <v>13</v>
      </c>
      <c r="D236" s="1" t="s">
        <v>26</v>
      </c>
      <c r="E236" s="1">
        <v>0</v>
      </c>
      <c r="F236" s="1">
        <v>1</v>
      </c>
      <c r="G236" s="1" t="s">
        <v>8</v>
      </c>
      <c r="H236" s="1">
        <v>0</v>
      </c>
      <c r="I236" s="1">
        <v>0</v>
      </c>
      <c r="J236" s="1" t="s">
        <v>4</v>
      </c>
      <c r="K236" s="1" t="s">
        <v>36</v>
      </c>
      <c r="L236" s="1">
        <v>12</v>
      </c>
      <c r="M236" s="1">
        <v>16</v>
      </c>
      <c r="N236" s="1">
        <v>3</v>
      </c>
      <c r="O236" s="1">
        <v>5</v>
      </c>
      <c r="P236" s="1">
        <v>13</v>
      </c>
      <c r="Q236" s="1">
        <v>16</v>
      </c>
      <c r="R236" s="1">
        <v>3</v>
      </c>
      <c r="S236" s="1">
        <v>4</v>
      </c>
      <c r="T236" s="1">
        <v>2</v>
      </c>
      <c r="U236" s="1">
        <v>2</v>
      </c>
      <c r="V236" s="1">
        <v>0</v>
      </c>
      <c r="W236" s="4">
        <v>0</v>
      </c>
    </row>
    <row r="237" spans="1:23" x14ac:dyDescent="0.2">
      <c r="A237" s="3">
        <v>42042</v>
      </c>
      <c r="B237" s="2">
        <v>26</v>
      </c>
      <c r="C237" s="1" t="s">
        <v>11</v>
      </c>
      <c r="D237" s="1" t="s">
        <v>20</v>
      </c>
      <c r="E237" s="1">
        <v>1</v>
      </c>
      <c r="F237" s="1">
        <v>1</v>
      </c>
      <c r="G237" s="1" t="s">
        <v>4</v>
      </c>
      <c r="H237" s="1">
        <v>0</v>
      </c>
      <c r="I237" s="1">
        <v>1</v>
      </c>
      <c r="J237" s="1" t="s">
        <v>8</v>
      </c>
      <c r="K237" s="1" t="s">
        <v>39</v>
      </c>
      <c r="L237" s="1">
        <v>16</v>
      </c>
      <c r="M237" s="1">
        <v>4</v>
      </c>
      <c r="N237" s="1">
        <v>7</v>
      </c>
      <c r="O237" s="1">
        <v>1</v>
      </c>
      <c r="P237" s="1">
        <v>11</v>
      </c>
      <c r="Q237" s="1">
        <v>13</v>
      </c>
      <c r="R237" s="1">
        <v>7</v>
      </c>
      <c r="S237" s="1">
        <v>1</v>
      </c>
      <c r="T237" s="1">
        <v>3</v>
      </c>
      <c r="U237" s="1">
        <v>4</v>
      </c>
      <c r="V237" s="1">
        <v>0</v>
      </c>
      <c r="W237" s="4">
        <v>0</v>
      </c>
    </row>
    <row r="238" spans="1:23" x14ac:dyDescent="0.2">
      <c r="A238" s="3">
        <v>42042</v>
      </c>
      <c r="B238" s="2">
        <v>26</v>
      </c>
      <c r="C238" s="1" t="s">
        <v>23</v>
      </c>
      <c r="D238" s="1" t="s">
        <v>1</v>
      </c>
      <c r="E238" s="1">
        <v>2</v>
      </c>
      <c r="F238" s="1">
        <v>1</v>
      </c>
      <c r="G238" s="1" t="s">
        <v>3</v>
      </c>
      <c r="H238" s="1">
        <v>0</v>
      </c>
      <c r="I238" s="1">
        <v>1</v>
      </c>
      <c r="J238" s="1" t="s">
        <v>8</v>
      </c>
      <c r="K238" s="1" t="s">
        <v>30</v>
      </c>
      <c r="L238" s="1">
        <v>23</v>
      </c>
      <c r="M238" s="1">
        <v>7</v>
      </c>
      <c r="N238" s="1">
        <v>8</v>
      </c>
      <c r="O238" s="1">
        <v>3</v>
      </c>
      <c r="P238" s="1">
        <v>8</v>
      </c>
      <c r="Q238" s="1">
        <v>12</v>
      </c>
      <c r="R238" s="1">
        <v>10</v>
      </c>
      <c r="S238" s="1">
        <v>3</v>
      </c>
      <c r="T238" s="1">
        <v>3</v>
      </c>
      <c r="U238" s="1">
        <v>5</v>
      </c>
      <c r="V238" s="1">
        <v>0</v>
      </c>
      <c r="W238" s="4">
        <v>0</v>
      </c>
    </row>
    <row r="239" spans="1:23" x14ac:dyDescent="0.2">
      <c r="A239" s="3">
        <v>42043</v>
      </c>
      <c r="B239" s="2">
        <v>27</v>
      </c>
      <c r="C239" s="1" t="s">
        <v>31</v>
      </c>
      <c r="D239" s="1" t="s">
        <v>19</v>
      </c>
      <c r="E239" s="1">
        <v>2</v>
      </c>
      <c r="F239" s="1">
        <v>2</v>
      </c>
      <c r="G239" s="1" t="s">
        <v>4</v>
      </c>
      <c r="H239" s="1">
        <v>2</v>
      </c>
      <c r="I239" s="1">
        <v>1</v>
      </c>
      <c r="J239" s="1" t="s">
        <v>3</v>
      </c>
      <c r="K239" s="1" t="s">
        <v>12</v>
      </c>
      <c r="L239" s="1">
        <v>12</v>
      </c>
      <c r="M239" s="1">
        <v>12</v>
      </c>
      <c r="N239" s="1">
        <v>5</v>
      </c>
      <c r="O239" s="1">
        <v>5</v>
      </c>
      <c r="P239" s="1">
        <v>10</v>
      </c>
      <c r="Q239" s="1">
        <v>15</v>
      </c>
      <c r="R239" s="1">
        <v>5</v>
      </c>
      <c r="S239" s="1">
        <v>6</v>
      </c>
      <c r="T239" s="1">
        <v>0</v>
      </c>
      <c r="U239" s="1">
        <v>4</v>
      </c>
      <c r="V239" s="1">
        <v>0</v>
      </c>
      <c r="W239" s="4">
        <v>0</v>
      </c>
    </row>
    <row r="240" spans="1:23" x14ac:dyDescent="0.2">
      <c r="A240" s="3">
        <v>42043</v>
      </c>
      <c r="B240" s="2">
        <v>27</v>
      </c>
      <c r="C240" s="1" t="s">
        <v>28</v>
      </c>
      <c r="D240" s="1" t="s">
        <v>16</v>
      </c>
      <c r="E240" s="1">
        <v>1</v>
      </c>
      <c r="F240" s="1">
        <v>1</v>
      </c>
      <c r="G240" s="1" t="s">
        <v>4</v>
      </c>
      <c r="H240" s="1">
        <v>0</v>
      </c>
      <c r="I240" s="1">
        <v>0</v>
      </c>
      <c r="J240" s="1" t="s">
        <v>4</v>
      </c>
      <c r="K240" s="1" t="s">
        <v>35</v>
      </c>
      <c r="L240" s="1">
        <v>9</v>
      </c>
      <c r="M240" s="1">
        <v>7</v>
      </c>
      <c r="N240" s="1">
        <v>3</v>
      </c>
      <c r="O240" s="1">
        <v>3</v>
      </c>
      <c r="P240" s="1">
        <v>14</v>
      </c>
      <c r="Q240" s="1">
        <v>17</v>
      </c>
      <c r="R240" s="1">
        <v>5</v>
      </c>
      <c r="S240" s="1">
        <v>8</v>
      </c>
      <c r="T240" s="1">
        <v>2</v>
      </c>
      <c r="U240" s="1">
        <v>4</v>
      </c>
      <c r="V240" s="1">
        <v>0</v>
      </c>
      <c r="W240" s="4">
        <v>0</v>
      </c>
    </row>
    <row r="241" spans="1:23" x14ac:dyDescent="0.2">
      <c r="A241" s="3">
        <v>42043</v>
      </c>
      <c r="B241" s="2">
        <v>27</v>
      </c>
      <c r="C241" s="1" t="s">
        <v>22</v>
      </c>
      <c r="D241" s="1" t="s">
        <v>10</v>
      </c>
      <c r="E241" s="1">
        <v>1</v>
      </c>
      <c r="F241" s="1">
        <v>1</v>
      </c>
      <c r="G241" s="1" t="s">
        <v>4</v>
      </c>
      <c r="H241" s="1">
        <v>0</v>
      </c>
      <c r="I241" s="1">
        <v>0</v>
      </c>
      <c r="J241" s="1" t="s">
        <v>4</v>
      </c>
      <c r="K241" s="1" t="s">
        <v>27</v>
      </c>
      <c r="L241" s="1">
        <v>13</v>
      </c>
      <c r="M241" s="1">
        <v>18</v>
      </c>
      <c r="N241" s="1">
        <v>6</v>
      </c>
      <c r="O241" s="1">
        <v>6</v>
      </c>
      <c r="P241" s="1">
        <v>7</v>
      </c>
      <c r="Q241" s="1">
        <v>13</v>
      </c>
      <c r="R241" s="1">
        <v>9</v>
      </c>
      <c r="S241" s="1">
        <v>9</v>
      </c>
      <c r="T241" s="1">
        <v>2</v>
      </c>
      <c r="U241" s="1">
        <v>2</v>
      </c>
      <c r="V241" s="1">
        <v>0</v>
      </c>
      <c r="W241" s="4">
        <v>1</v>
      </c>
    </row>
    <row r="242" spans="1:23" x14ac:dyDescent="0.2">
      <c r="A242" s="3">
        <v>42045</v>
      </c>
      <c r="B242" s="2">
        <v>27</v>
      </c>
      <c r="C242" s="1" t="s">
        <v>1</v>
      </c>
      <c r="D242" s="1" t="s">
        <v>6</v>
      </c>
      <c r="E242" s="1">
        <v>2</v>
      </c>
      <c r="F242" s="1">
        <v>1</v>
      </c>
      <c r="G242" s="1" t="s">
        <v>3</v>
      </c>
      <c r="H242" s="1">
        <v>2</v>
      </c>
      <c r="I242" s="1">
        <v>0</v>
      </c>
      <c r="J242" s="1" t="s">
        <v>3</v>
      </c>
      <c r="K242" s="1" t="s">
        <v>9</v>
      </c>
      <c r="L242" s="1">
        <v>17</v>
      </c>
      <c r="M242" s="1">
        <v>11</v>
      </c>
      <c r="N242" s="1">
        <v>7</v>
      </c>
      <c r="O242" s="1">
        <v>4</v>
      </c>
      <c r="P242" s="1">
        <v>13</v>
      </c>
      <c r="Q242" s="1">
        <v>14</v>
      </c>
      <c r="R242" s="1">
        <v>6</v>
      </c>
      <c r="S242" s="1">
        <v>6</v>
      </c>
      <c r="T242" s="1">
        <v>2</v>
      </c>
      <c r="U242" s="1">
        <v>2</v>
      </c>
      <c r="V242" s="1">
        <v>0</v>
      </c>
      <c r="W242" s="4">
        <v>0</v>
      </c>
    </row>
    <row r="243" spans="1:23" x14ac:dyDescent="0.2">
      <c r="A243" s="3">
        <v>42045</v>
      </c>
      <c r="B243" s="2">
        <v>27</v>
      </c>
      <c r="C243" s="1" t="s">
        <v>14</v>
      </c>
      <c r="D243" s="1" t="s">
        <v>17</v>
      </c>
      <c r="E243" s="1">
        <v>2</v>
      </c>
      <c r="F243" s="1">
        <v>0</v>
      </c>
      <c r="G243" s="1" t="s">
        <v>3</v>
      </c>
      <c r="H243" s="1">
        <v>1</v>
      </c>
      <c r="I243" s="1">
        <v>0</v>
      </c>
      <c r="J243" s="1" t="s">
        <v>3</v>
      </c>
      <c r="K243" s="1" t="s">
        <v>33</v>
      </c>
      <c r="L243" s="1">
        <v>10</v>
      </c>
      <c r="M243" s="1">
        <v>11</v>
      </c>
      <c r="N243" s="1">
        <v>4</v>
      </c>
      <c r="O243" s="1">
        <v>4</v>
      </c>
      <c r="P243" s="1">
        <v>16</v>
      </c>
      <c r="Q243" s="1">
        <v>11</v>
      </c>
      <c r="R243" s="1">
        <v>3</v>
      </c>
      <c r="S243" s="1">
        <v>7</v>
      </c>
      <c r="T243" s="1">
        <v>1</v>
      </c>
      <c r="U243" s="1">
        <v>2</v>
      </c>
      <c r="V243" s="1">
        <v>0</v>
      </c>
      <c r="W243" s="4">
        <v>0</v>
      </c>
    </row>
    <row r="244" spans="1:23" x14ac:dyDescent="0.2">
      <c r="A244" s="3">
        <v>42045</v>
      </c>
      <c r="B244" s="2">
        <v>27</v>
      </c>
      <c r="C244" s="1" t="s">
        <v>25</v>
      </c>
      <c r="D244" s="1" t="s">
        <v>23</v>
      </c>
      <c r="E244" s="1">
        <v>3</v>
      </c>
      <c r="F244" s="1">
        <v>2</v>
      </c>
      <c r="G244" s="1" t="s">
        <v>3</v>
      </c>
      <c r="H244" s="1">
        <v>1</v>
      </c>
      <c r="I244" s="1">
        <v>1</v>
      </c>
      <c r="J244" s="1" t="s">
        <v>4</v>
      </c>
      <c r="K244" s="1" t="s">
        <v>39</v>
      </c>
      <c r="L244" s="1">
        <v>16</v>
      </c>
      <c r="M244" s="1">
        <v>14</v>
      </c>
      <c r="N244" s="1">
        <v>7</v>
      </c>
      <c r="O244" s="1">
        <v>5</v>
      </c>
      <c r="P244" s="1">
        <v>13</v>
      </c>
      <c r="Q244" s="1">
        <v>17</v>
      </c>
      <c r="R244" s="1">
        <v>5</v>
      </c>
      <c r="S244" s="1">
        <v>7</v>
      </c>
      <c r="T244" s="1">
        <v>3</v>
      </c>
      <c r="U244" s="1">
        <v>6</v>
      </c>
      <c r="V244" s="1">
        <v>0</v>
      </c>
      <c r="W244" s="4">
        <v>0</v>
      </c>
    </row>
    <row r="245" spans="1:23" x14ac:dyDescent="0.2">
      <c r="A245" s="3">
        <v>42045</v>
      </c>
      <c r="B245" s="2">
        <v>27</v>
      </c>
      <c r="C245" s="1" t="s">
        <v>20</v>
      </c>
      <c r="D245" s="1" t="s">
        <v>13</v>
      </c>
      <c r="E245" s="1">
        <v>0</v>
      </c>
      <c r="F245" s="1">
        <v>2</v>
      </c>
      <c r="G245" s="1" t="s">
        <v>8</v>
      </c>
      <c r="H245" s="1">
        <v>0</v>
      </c>
      <c r="I245" s="1">
        <v>2</v>
      </c>
      <c r="J245" s="1" t="s">
        <v>8</v>
      </c>
      <c r="K245" s="1" t="s">
        <v>30</v>
      </c>
      <c r="L245" s="1">
        <v>16</v>
      </c>
      <c r="M245" s="1">
        <v>19</v>
      </c>
      <c r="N245" s="1">
        <v>5</v>
      </c>
      <c r="O245" s="1">
        <v>4</v>
      </c>
      <c r="P245" s="1">
        <v>8</v>
      </c>
      <c r="Q245" s="1">
        <v>12</v>
      </c>
      <c r="R245" s="1">
        <v>8</v>
      </c>
      <c r="S245" s="1">
        <v>4</v>
      </c>
      <c r="T245" s="1">
        <v>2</v>
      </c>
      <c r="U245" s="1">
        <v>3</v>
      </c>
      <c r="V245" s="1">
        <v>0</v>
      </c>
      <c r="W245" s="4">
        <v>0</v>
      </c>
    </row>
    <row r="246" spans="1:23" x14ac:dyDescent="0.2">
      <c r="A246" s="3">
        <v>42046</v>
      </c>
      <c r="B246" s="2">
        <v>27</v>
      </c>
      <c r="C246" s="1" t="s">
        <v>32</v>
      </c>
      <c r="D246" s="1" t="s">
        <v>7</v>
      </c>
      <c r="E246" s="1">
        <v>1</v>
      </c>
      <c r="F246" s="1">
        <v>0</v>
      </c>
      <c r="G246" s="1" t="s">
        <v>3</v>
      </c>
      <c r="H246" s="1">
        <v>0</v>
      </c>
      <c r="I246" s="1">
        <v>0</v>
      </c>
      <c r="J246" s="1" t="s">
        <v>4</v>
      </c>
      <c r="K246" s="1" t="s">
        <v>5</v>
      </c>
      <c r="L246" s="1">
        <v>21</v>
      </c>
      <c r="M246" s="1">
        <v>7</v>
      </c>
      <c r="N246" s="1">
        <v>7</v>
      </c>
      <c r="O246" s="1">
        <v>4</v>
      </c>
      <c r="P246" s="1">
        <v>8</v>
      </c>
      <c r="Q246" s="1">
        <v>13</v>
      </c>
      <c r="R246" s="1">
        <v>10</v>
      </c>
      <c r="S246" s="1">
        <v>2</v>
      </c>
      <c r="T246" s="1">
        <v>3</v>
      </c>
      <c r="U246" s="1">
        <v>3</v>
      </c>
      <c r="V246" s="1">
        <v>0</v>
      </c>
      <c r="W246" s="4">
        <v>1</v>
      </c>
    </row>
    <row r="247" spans="1:23" x14ac:dyDescent="0.2">
      <c r="A247" s="3">
        <v>42046</v>
      </c>
      <c r="B247" s="2">
        <v>27</v>
      </c>
      <c r="C247" s="1" t="s">
        <v>2</v>
      </c>
      <c r="D247" s="1" t="s">
        <v>28</v>
      </c>
      <c r="E247" s="1">
        <v>1</v>
      </c>
      <c r="F247" s="1">
        <v>1</v>
      </c>
      <c r="G247" s="1" t="s">
        <v>4</v>
      </c>
      <c r="H247" s="1">
        <v>0</v>
      </c>
      <c r="I247" s="1">
        <v>1</v>
      </c>
      <c r="J247" s="1" t="s">
        <v>8</v>
      </c>
      <c r="K247" s="1" t="s">
        <v>41</v>
      </c>
      <c r="L247" s="1">
        <v>7</v>
      </c>
      <c r="M247" s="1">
        <v>5</v>
      </c>
      <c r="N247" s="1">
        <v>3</v>
      </c>
      <c r="O247" s="1">
        <v>1</v>
      </c>
      <c r="P247" s="1">
        <v>10</v>
      </c>
      <c r="Q247" s="1">
        <v>11</v>
      </c>
      <c r="R247" s="1">
        <v>5</v>
      </c>
      <c r="S247" s="1">
        <v>2</v>
      </c>
      <c r="T247" s="1">
        <v>1</v>
      </c>
      <c r="U247" s="1">
        <v>2</v>
      </c>
      <c r="V247" s="1">
        <v>0</v>
      </c>
      <c r="W247" s="4">
        <v>0</v>
      </c>
    </row>
    <row r="248" spans="1:23" x14ac:dyDescent="0.2">
      <c r="A248" s="3">
        <v>42046</v>
      </c>
      <c r="B248" s="2">
        <v>27</v>
      </c>
      <c r="C248" s="1" t="s">
        <v>10</v>
      </c>
      <c r="D248" s="1" t="s">
        <v>31</v>
      </c>
      <c r="E248" s="1">
        <v>3</v>
      </c>
      <c r="F248" s="1">
        <v>1</v>
      </c>
      <c r="G248" s="1" t="s">
        <v>3</v>
      </c>
      <c r="H248" s="1">
        <v>2</v>
      </c>
      <c r="I248" s="1">
        <v>1</v>
      </c>
      <c r="J248" s="1" t="s">
        <v>3</v>
      </c>
      <c r="K248" s="1" t="s">
        <v>35</v>
      </c>
      <c r="L248" s="1">
        <v>11</v>
      </c>
      <c r="M248" s="1">
        <v>13</v>
      </c>
      <c r="N248" s="1">
        <v>7</v>
      </c>
      <c r="O248" s="1">
        <v>3</v>
      </c>
      <c r="P248" s="1">
        <v>15</v>
      </c>
      <c r="Q248" s="1">
        <v>8</v>
      </c>
      <c r="R248" s="1">
        <v>5</v>
      </c>
      <c r="S248" s="1">
        <v>8</v>
      </c>
      <c r="T248" s="1">
        <v>4</v>
      </c>
      <c r="U248" s="1">
        <v>3</v>
      </c>
      <c r="V248" s="1">
        <v>0</v>
      </c>
      <c r="W248" s="4">
        <v>0</v>
      </c>
    </row>
    <row r="249" spans="1:23" x14ac:dyDescent="0.2">
      <c r="A249" s="3">
        <v>42046</v>
      </c>
      <c r="B249" s="2">
        <v>27</v>
      </c>
      <c r="C249" s="1" t="s">
        <v>26</v>
      </c>
      <c r="D249" s="1" t="s">
        <v>22</v>
      </c>
      <c r="E249" s="1">
        <v>0</v>
      </c>
      <c r="F249" s="1">
        <v>0</v>
      </c>
      <c r="G249" s="1" t="s">
        <v>4</v>
      </c>
      <c r="H249" s="1">
        <v>0</v>
      </c>
      <c r="I249" s="1">
        <v>0</v>
      </c>
      <c r="J249" s="1" t="s">
        <v>4</v>
      </c>
      <c r="K249" s="1" t="s">
        <v>15</v>
      </c>
      <c r="L249" s="1">
        <v>21</v>
      </c>
      <c r="M249" s="1">
        <v>4</v>
      </c>
      <c r="N249" s="1">
        <v>7</v>
      </c>
      <c r="O249" s="1">
        <v>1</v>
      </c>
      <c r="P249" s="1">
        <v>12</v>
      </c>
      <c r="Q249" s="1">
        <v>11</v>
      </c>
      <c r="R249" s="1">
        <v>8</v>
      </c>
      <c r="S249" s="1">
        <v>2</v>
      </c>
      <c r="T249" s="1">
        <v>2</v>
      </c>
      <c r="U249" s="1">
        <v>1</v>
      </c>
      <c r="V249" s="1">
        <v>0</v>
      </c>
      <c r="W249" s="4">
        <v>1</v>
      </c>
    </row>
    <row r="250" spans="1:23" x14ac:dyDescent="0.2">
      <c r="A250" s="3">
        <v>42046</v>
      </c>
      <c r="B250" s="2">
        <v>27</v>
      </c>
      <c r="C250" s="1" t="s">
        <v>16</v>
      </c>
      <c r="D250" s="1" t="s">
        <v>29</v>
      </c>
      <c r="E250" s="1">
        <v>1</v>
      </c>
      <c r="F250" s="1">
        <v>4</v>
      </c>
      <c r="G250" s="1" t="s">
        <v>8</v>
      </c>
      <c r="H250" s="1">
        <v>1</v>
      </c>
      <c r="I250" s="1">
        <v>1</v>
      </c>
      <c r="J250" s="1" t="s">
        <v>4</v>
      </c>
      <c r="K250" s="1" t="s">
        <v>34</v>
      </c>
      <c r="L250" s="1">
        <v>17</v>
      </c>
      <c r="M250" s="1">
        <v>14</v>
      </c>
      <c r="N250" s="1">
        <v>5</v>
      </c>
      <c r="O250" s="1">
        <v>8</v>
      </c>
      <c r="P250" s="1">
        <v>6</v>
      </c>
      <c r="Q250" s="1">
        <v>11</v>
      </c>
      <c r="R250" s="1">
        <v>3</v>
      </c>
      <c r="S250" s="1">
        <v>2</v>
      </c>
      <c r="T250" s="1">
        <v>1</v>
      </c>
      <c r="U250" s="1">
        <v>2</v>
      </c>
      <c r="V250" s="1">
        <v>0</v>
      </c>
      <c r="W250" s="4">
        <v>0</v>
      </c>
    </row>
    <row r="251" spans="1:23" x14ac:dyDescent="0.2">
      <c r="A251" s="3">
        <v>42046</v>
      </c>
      <c r="B251" s="2">
        <v>27</v>
      </c>
      <c r="C251" s="1" t="s">
        <v>19</v>
      </c>
      <c r="D251" s="1" t="s">
        <v>11</v>
      </c>
      <c r="E251" s="1">
        <v>2</v>
      </c>
      <c r="F251" s="1">
        <v>0</v>
      </c>
      <c r="G251" s="1" t="s">
        <v>3</v>
      </c>
      <c r="H251" s="1">
        <v>0</v>
      </c>
      <c r="I251" s="1">
        <v>0</v>
      </c>
      <c r="J251" s="1" t="s">
        <v>4</v>
      </c>
      <c r="K251" s="1" t="s">
        <v>37</v>
      </c>
      <c r="L251" s="1">
        <v>11</v>
      </c>
      <c r="M251" s="1">
        <v>10</v>
      </c>
      <c r="N251" s="1">
        <v>4</v>
      </c>
      <c r="O251" s="1">
        <v>3</v>
      </c>
      <c r="P251" s="1">
        <v>11</v>
      </c>
      <c r="Q251" s="1">
        <v>12</v>
      </c>
      <c r="R251" s="1">
        <v>5</v>
      </c>
      <c r="S251" s="1">
        <v>4</v>
      </c>
      <c r="T251" s="1">
        <v>2</v>
      </c>
      <c r="U251" s="1">
        <v>1</v>
      </c>
      <c r="V251" s="1">
        <v>0</v>
      </c>
      <c r="W251" s="4">
        <v>0</v>
      </c>
    </row>
    <row r="252" spans="1:23" x14ac:dyDescent="0.2">
      <c r="A252" s="3">
        <v>42056</v>
      </c>
      <c r="B252" s="2">
        <v>28</v>
      </c>
      <c r="C252" s="1" t="s">
        <v>17</v>
      </c>
      <c r="D252" s="1" t="s">
        <v>16</v>
      </c>
      <c r="E252" s="1">
        <v>1</v>
      </c>
      <c r="F252" s="1">
        <v>2</v>
      </c>
      <c r="G252" s="1" t="s">
        <v>8</v>
      </c>
      <c r="H252" s="1">
        <v>1</v>
      </c>
      <c r="I252" s="1">
        <v>1</v>
      </c>
      <c r="J252" s="1" t="s">
        <v>4</v>
      </c>
      <c r="K252" s="1" t="s">
        <v>36</v>
      </c>
      <c r="L252" s="1">
        <v>3</v>
      </c>
      <c r="M252" s="1">
        <v>11</v>
      </c>
      <c r="N252" s="1">
        <v>2</v>
      </c>
      <c r="O252" s="1">
        <v>6</v>
      </c>
      <c r="P252" s="1">
        <v>11</v>
      </c>
      <c r="Q252" s="1">
        <v>14</v>
      </c>
      <c r="R252" s="1">
        <v>11</v>
      </c>
      <c r="S252" s="1">
        <v>3</v>
      </c>
      <c r="T252" s="1">
        <v>1</v>
      </c>
      <c r="U252" s="1">
        <v>3</v>
      </c>
      <c r="V252" s="1">
        <v>1</v>
      </c>
      <c r="W252" s="4">
        <v>0</v>
      </c>
    </row>
    <row r="253" spans="1:23" x14ac:dyDescent="0.2">
      <c r="A253" s="3">
        <v>42056</v>
      </c>
      <c r="B253" s="2">
        <v>28</v>
      </c>
      <c r="C253" s="1" t="s">
        <v>32</v>
      </c>
      <c r="D253" s="1" t="s">
        <v>31</v>
      </c>
      <c r="E253" s="1">
        <v>1</v>
      </c>
      <c r="F253" s="1">
        <v>1</v>
      </c>
      <c r="G253" s="1" t="s">
        <v>4</v>
      </c>
      <c r="H253" s="1">
        <v>1</v>
      </c>
      <c r="I253" s="1">
        <v>0</v>
      </c>
      <c r="J253" s="1" t="s">
        <v>3</v>
      </c>
      <c r="K253" s="1" t="s">
        <v>30</v>
      </c>
      <c r="L253" s="1">
        <v>14</v>
      </c>
      <c r="M253" s="1">
        <v>10</v>
      </c>
      <c r="N253" s="1">
        <v>5</v>
      </c>
      <c r="O253" s="1">
        <v>5</v>
      </c>
      <c r="P253" s="1">
        <v>9</v>
      </c>
      <c r="Q253" s="1">
        <v>9</v>
      </c>
      <c r="R253" s="1">
        <v>7</v>
      </c>
      <c r="S253" s="1">
        <v>7</v>
      </c>
      <c r="T253" s="1">
        <v>1</v>
      </c>
      <c r="U253" s="1">
        <v>2</v>
      </c>
      <c r="V253" s="1">
        <v>1</v>
      </c>
      <c r="W253" s="4">
        <v>0</v>
      </c>
    </row>
    <row r="254" spans="1:23" x14ac:dyDescent="0.2">
      <c r="A254" s="3">
        <v>42056</v>
      </c>
      <c r="B254" s="2">
        <v>28</v>
      </c>
      <c r="C254" s="1" t="s">
        <v>2</v>
      </c>
      <c r="D254" s="1" t="s">
        <v>1</v>
      </c>
      <c r="E254" s="1">
        <v>1</v>
      </c>
      <c r="F254" s="1">
        <v>2</v>
      </c>
      <c r="G254" s="1" t="s">
        <v>8</v>
      </c>
      <c r="H254" s="1">
        <v>0</v>
      </c>
      <c r="I254" s="1">
        <v>2</v>
      </c>
      <c r="J254" s="1" t="s">
        <v>8</v>
      </c>
      <c r="K254" s="1" t="s">
        <v>27</v>
      </c>
      <c r="L254" s="1">
        <v>22</v>
      </c>
      <c r="M254" s="1">
        <v>12</v>
      </c>
      <c r="N254" s="1">
        <v>3</v>
      </c>
      <c r="O254" s="1">
        <v>4</v>
      </c>
      <c r="P254" s="1">
        <v>15</v>
      </c>
      <c r="Q254" s="1">
        <v>14</v>
      </c>
      <c r="R254" s="1">
        <v>10</v>
      </c>
      <c r="S254" s="1">
        <v>1</v>
      </c>
      <c r="T254" s="1">
        <v>1</v>
      </c>
      <c r="U254" s="1">
        <v>3</v>
      </c>
      <c r="V254" s="1">
        <v>0</v>
      </c>
      <c r="W254" s="4">
        <v>0</v>
      </c>
    </row>
    <row r="255" spans="1:23" x14ac:dyDescent="0.2">
      <c r="A255" s="3">
        <v>42056</v>
      </c>
      <c r="B255" s="2">
        <v>28</v>
      </c>
      <c r="C255" s="1" t="s">
        <v>14</v>
      </c>
      <c r="D255" s="1" t="s">
        <v>13</v>
      </c>
      <c r="E255" s="1">
        <v>2</v>
      </c>
      <c r="F255" s="1">
        <v>1</v>
      </c>
      <c r="G255" s="1" t="s">
        <v>3</v>
      </c>
      <c r="H255" s="1">
        <v>1</v>
      </c>
      <c r="I255" s="1">
        <v>1</v>
      </c>
      <c r="J255" s="1" t="s">
        <v>4</v>
      </c>
      <c r="K255" s="1" t="s">
        <v>18</v>
      </c>
      <c r="L255" s="1">
        <v>16</v>
      </c>
      <c r="M255" s="1">
        <v>8</v>
      </c>
      <c r="N255" s="1">
        <v>6</v>
      </c>
      <c r="O255" s="1">
        <v>3</v>
      </c>
      <c r="P255" s="1">
        <v>18</v>
      </c>
      <c r="Q255" s="1">
        <v>16</v>
      </c>
      <c r="R255" s="1">
        <v>5</v>
      </c>
      <c r="S255" s="1">
        <v>7</v>
      </c>
      <c r="T255" s="1">
        <v>0</v>
      </c>
      <c r="U255" s="1">
        <v>4</v>
      </c>
      <c r="V255" s="1">
        <v>0</v>
      </c>
      <c r="W255" s="4">
        <v>1</v>
      </c>
    </row>
    <row r="256" spans="1:23" x14ac:dyDescent="0.2">
      <c r="A256" s="3">
        <v>42056</v>
      </c>
      <c r="B256" s="2">
        <v>28</v>
      </c>
      <c r="C256" s="1" t="s">
        <v>29</v>
      </c>
      <c r="D256" s="1" t="s">
        <v>28</v>
      </c>
      <c r="E256" s="1">
        <v>5</v>
      </c>
      <c r="F256" s="1">
        <v>0</v>
      </c>
      <c r="G256" s="1" t="s">
        <v>3</v>
      </c>
      <c r="H256" s="1">
        <v>3</v>
      </c>
      <c r="I256" s="1">
        <v>0</v>
      </c>
      <c r="J256" s="1" t="s">
        <v>3</v>
      </c>
      <c r="K256" s="1" t="s">
        <v>24</v>
      </c>
      <c r="L256" s="1">
        <v>16</v>
      </c>
      <c r="M256" s="1">
        <v>8</v>
      </c>
      <c r="N256" s="1">
        <v>9</v>
      </c>
      <c r="O256" s="1">
        <v>1</v>
      </c>
      <c r="P256" s="1">
        <v>9</v>
      </c>
      <c r="Q256" s="1">
        <v>8</v>
      </c>
      <c r="R256" s="1">
        <v>7</v>
      </c>
      <c r="S256" s="1">
        <v>3</v>
      </c>
      <c r="T256" s="1">
        <v>3</v>
      </c>
      <c r="U256" s="1">
        <v>2</v>
      </c>
      <c r="V256" s="1">
        <v>0</v>
      </c>
      <c r="W256" s="4">
        <v>0</v>
      </c>
    </row>
    <row r="257" spans="1:23" x14ac:dyDescent="0.2">
      <c r="A257" s="3">
        <v>42056</v>
      </c>
      <c r="B257" s="2">
        <v>28</v>
      </c>
      <c r="C257" s="1" t="s">
        <v>20</v>
      </c>
      <c r="D257" s="1" t="s">
        <v>19</v>
      </c>
      <c r="E257" s="1">
        <v>0</v>
      </c>
      <c r="F257" s="1">
        <v>0</v>
      </c>
      <c r="G257" s="1" t="s">
        <v>4</v>
      </c>
      <c r="H257" s="1">
        <v>0</v>
      </c>
      <c r="I257" s="1">
        <v>0</v>
      </c>
      <c r="J257" s="1" t="s">
        <v>4</v>
      </c>
      <c r="K257" s="1" t="s">
        <v>9</v>
      </c>
      <c r="L257" s="1">
        <v>13</v>
      </c>
      <c r="M257" s="1">
        <v>5</v>
      </c>
      <c r="N257" s="1">
        <v>2</v>
      </c>
      <c r="O257" s="1">
        <v>1</v>
      </c>
      <c r="P257" s="1">
        <v>11</v>
      </c>
      <c r="Q257" s="1">
        <v>12</v>
      </c>
      <c r="R257" s="1">
        <v>11</v>
      </c>
      <c r="S257" s="1">
        <v>2</v>
      </c>
      <c r="T257" s="1">
        <v>1</v>
      </c>
      <c r="U257" s="1">
        <v>2</v>
      </c>
      <c r="V257" s="1">
        <v>1</v>
      </c>
      <c r="W257" s="4">
        <v>0</v>
      </c>
    </row>
    <row r="258" spans="1:23" x14ac:dyDescent="0.2">
      <c r="A258" s="3">
        <v>42056</v>
      </c>
      <c r="B258" s="2">
        <v>28</v>
      </c>
      <c r="C258" s="1" t="s">
        <v>11</v>
      </c>
      <c r="D258" s="1" t="s">
        <v>10</v>
      </c>
      <c r="E258" s="1">
        <v>2</v>
      </c>
      <c r="F258" s="1">
        <v>1</v>
      </c>
      <c r="G258" s="1" t="s">
        <v>3</v>
      </c>
      <c r="H258" s="1">
        <v>1</v>
      </c>
      <c r="I258" s="1">
        <v>1</v>
      </c>
      <c r="J258" s="1" t="s">
        <v>4</v>
      </c>
      <c r="K258" s="1" t="s">
        <v>21</v>
      </c>
      <c r="L258" s="1">
        <v>11</v>
      </c>
      <c r="M258" s="1">
        <v>18</v>
      </c>
      <c r="N258" s="1">
        <v>6</v>
      </c>
      <c r="O258" s="1">
        <v>3</v>
      </c>
      <c r="P258" s="1">
        <v>6</v>
      </c>
      <c r="Q258" s="1">
        <v>15</v>
      </c>
      <c r="R258" s="1">
        <v>4</v>
      </c>
      <c r="S258" s="1">
        <v>10</v>
      </c>
      <c r="T258" s="1">
        <v>2</v>
      </c>
      <c r="U258" s="1">
        <v>4</v>
      </c>
      <c r="V258" s="1">
        <v>0</v>
      </c>
      <c r="W258" s="4">
        <v>0</v>
      </c>
    </row>
    <row r="259" spans="1:23" x14ac:dyDescent="0.2">
      <c r="A259" s="3">
        <v>42057</v>
      </c>
      <c r="B259" s="2">
        <v>29</v>
      </c>
      <c r="C259" s="1" t="s">
        <v>7</v>
      </c>
      <c r="D259" s="1" t="s">
        <v>6</v>
      </c>
      <c r="E259" s="1">
        <v>2</v>
      </c>
      <c r="F259" s="1">
        <v>2</v>
      </c>
      <c r="G259" s="1" t="s">
        <v>4</v>
      </c>
      <c r="H259" s="1">
        <v>0</v>
      </c>
      <c r="I259" s="1">
        <v>0</v>
      </c>
      <c r="J259" s="1" t="s">
        <v>4</v>
      </c>
      <c r="K259" s="1" t="s">
        <v>39</v>
      </c>
      <c r="L259" s="1">
        <v>18</v>
      </c>
      <c r="M259" s="1">
        <v>15</v>
      </c>
      <c r="N259" s="1">
        <v>3</v>
      </c>
      <c r="O259" s="1">
        <v>4</v>
      </c>
      <c r="P259" s="1">
        <v>7</v>
      </c>
      <c r="Q259" s="1">
        <v>6</v>
      </c>
      <c r="R259" s="1">
        <v>4</v>
      </c>
      <c r="S259" s="1">
        <v>7</v>
      </c>
      <c r="T259" s="1">
        <v>0</v>
      </c>
      <c r="U259" s="1">
        <v>1</v>
      </c>
      <c r="V259" s="1">
        <v>0</v>
      </c>
      <c r="W259" s="4">
        <v>0</v>
      </c>
    </row>
    <row r="260" spans="1:23" x14ac:dyDescent="0.2">
      <c r="A260" s="3">
        <v>42057</v>
      </c>
      <c r="B260" s="2">
        <v>29</v>
      </c>
      <c r="C260" s="1" t="s">
        <v>26</v>
      </c>
      <c r="D260" s="1" t="s">
        <v>25</v>
      </c>
      <c r="E260" s="1">
        <v>0</v>
      </c>
      <c r="F260" s="1">
        <v>2</v>
      </c>
      <c r="G260" s="1" t="s">
        <v>8</v>
      </c>
      <c r="H260" s="1">
        <v>0</v>
      </c>
      <c r="I260" s="1">
        <v>1</v>
      </c>
      <c r="J260" s="1" t="s">
        <v>8</v>
      </c>
      <c r="K260" s="1" t="s">
        <v>35</v>
      </c>
      <c r="L260" s="1">
        <v>13</v>
      </c>
      <c r="M260" s="1">
        <v>6</v>
      </c>
      <c r="N260" s="1">
        <v>5</v>
      </c>
      <c r="O260" s="1">
        <v>4</v>
      </c>
      <c r="P260" s="1">
        <v>11</v>
      </c>
      <c r="Q260" s="1">
        <v>14</v>
      </c>
      <c r="R260" s="1">
        <v>6</v>
      </c>
      <c r="S260" s="1">
        <v>1</v>
      </c>
      <c r="T260" s="1">
        <v>2</v>
      </c>
      <c r="U260" s="1">
        <v>3</v>
      </c>
      <c r="V260" s="1">
        <v>0</v>
      </c>
      <c r="W260" s="4">
        <v>0</v>
      </c>
    </row>
    <row r="261" spans="1:23" x14ac:dyDescent="0.2">
      <c r="A261" s="3">
        <v>42057</v>
      </c>
      <c r="B261" s="2">
        <v>29</v>
      </c>
      <c r="C261" s="1" t="s">
        <v>23</v>
      </c>
      <c r="D261" s="1" t="s">
        <v>22</v>
      </c>
      <c r="E261" s="1">
        <v>2</v>
      </c>
      <c r="F261" s="1">
        <v>2</v>
      </c>
      <c r="G261" s="1" t="s">
        <v>4</v>
      </c>
      <c r="H261" s="1">
        <v>0</v>
      </c>
      <c r="I261" s="1">
        <v>1</v>
      </c>
      <c r="J261" s="1" t="s">
        <v>8</v>
      </c>
      <c r="K261" s="1" t="s">
        <v>5</v>
      </c>
      <c r="L261" s="1">
        <v>27</v>
      </c>
      <c r="M261" s="1">
        <v>12</v>
      </c>
      <c r="N261" s="1">
        <v>8</v>
      </c>
      <c r="O261" s="1">
        <v>5</v>
      </c>
      <c r="P261" s="1">
        <v>6</v>
      </c>
      <c r="Q261" s="1">
        <v>12</v>
      </c>
      <c r="R261" s="1">
        <v>7</v>
      </c>
      <c r="S261" s="1">
        <v>9</v>
      </c>
      <c r="T261" s="1">
        <v>0</v>
      </c>
      <c r="U261" s="1">
        <v>2</v>
      </c>
      <c r="V261" s="1">
        <v>0</v>
      </c>
      <c r="W261" s="4">
        <v>0</v>
      </c>
    </row>
    <row r="262" spans="1:23" x14ac:dyDescent="0.2">
      <c r="A262" s="3">
        <v>42063</v>
      </c>
      <c r="B262" s="2">
        <v>29</v>
      </c>
      <c r="C262" s="1" t="s">
        <v>31</v>
      </c>
      <c r="D262" s="1" t="s">
        <v>11</v>
      </c>
      <c r="E262" s="1">
        <v>0</v>
      </c>
      <c r="F262" s="1">
        <v>1</v>
      </c>
      <c r="G262" s="1" t="s">
        <v>8</v>
      </c>
      <c r="H262" s="1">
        <v>0</v>
      </c>
      <c r="I262" s="1">
        <v>0</v>
      </c>
      <c r="J262" s="1" t="s">
        <v>4</v>
      </c>
      <c r="K262" s="1" t="s">
        <v>5</v>
      </c>
      <c r="L262" s="1">
        <v>13</v>
      </c>
      <c r="M262" s="1">
        <v>8</v>
      </c>
      <c r="N262" s="1">
        <v>6</v>
      </c>
      <c r="O262" s="1">
        <v>2</v>
      </c>
      <c r="P262" s="1">
        <v>14</v>
      </c>
      <c r="Q262" s="1">
        <v>8</v>
      </c>
      <c r="R262" s="1">
        <v>6</v>
      </c>
      <c r="S262" s="1">
        <v>4</v>
      </c>
      <c r="T262" s="1">
        <v>0</v>
      </c>
      <c r="U262" s="1">
        <v>0</v>
      </c>
      <c r="V262" s="1">
        <v>0</v>
      </c>
      <c r="W262" s="4">
        <v>0</v>
      </c>
    </row>
    <row r="263" spans="1:23" x14ac:dyDescent="0.2">
      <c r="A263" s="3">
        <v>42063</v>
      </c>
      <c r="B263" s="2">
        <v>29</v>
      </c>
      <c r="C263" s="1" t="s">
        <v>10</v>
      </c>
      <c r="D263" s="1" t="s">
        <v>20</v>
      </c>
      <c r="E263" s="1">
        <v>2</v>
      </c>
      <c r="F263" s="1">
        <v>0</v>
      </c>
      <c r="G263" s="1" t="s">
        <v>3</v>
      </c>
      <c r="H263" s="1">
        <v>0</v>
      </c>
      <c r="I263" s="1">
        <v>0</v>
      </c>
      <c r="J263" s="1" t="s">
        <v>4</v>
      </c>
      <c r="K263" s="1" t="s">
        <v>36</v>
      </c>
      <c r="L263" s="1">
        <v>30</v>
      </c>
      <c r="M263" s="1">
        <v>5</v>
      </c>
      <c r="N263" s="1">
        <v>10</v>
      </c>
      <c r="O263" s="1">
        <v>3</v>
      </c>
      <c r="P263" s="1">
        <v>6</v>
      </c>
      <c r="Q263" s="1">
        <v>11</v>
      </c>
      <c r="R263" s="1">
        <v>13</v>
      </c>
      <c r="S263" s="1">
        <v>1</v>
      </c>
      <c r="T263" s="1">
        <v>1</v>
      </c>
      <c r="U263" s="1">
        <v>1</v>
      </c>
      <c r="V263" s="1">
        <v>0</v>
      </c>
      <c r="W263" s="4">
        <v>1</v>
      </c>
    </row>
    <row r="264" spans="1:23" x14ac:dyDescent="0.2">
      <c r="A264" s="3">
        <v>42063</v>
      </c>
      <c r="B264" s="2">
        <v>29</v>
      </c>
      <c r="C264" s="1" t="s">
        <v>28</v>
      </c>
      <c r="D264" s="1" t="s">
        <v>17</v>
      </c>
      <c r="E264" s="1">
        <v>1</v>
      </c>
      <c r="F264" s="1">
        <v>0</v>
      </c>
      <c r="G264" s="1" t="s">
        <v>3</v>
      </c>
      <c r="H264" s="1">
        <v>1</v>
      </c>
      <c r="I264" s="1">
        <v>0</v>
      </c>
      <c r="J264" s="1" t="s">
        <v>3</v>
      </c>
      <c r="K264" s="1" t="s">
        <v>34</v>
      </c>
      <c r="L264" s="1">
        <v>14</v>
      </c>
      <c r="M264" s="1">
        <v>13</v>
      </c>
      <c r="N264" s="1">
        <v>5</v>
      </c>
      <c r="O264" s="1">
        <v>3</v>
      </c>
      <c r="P264" s="1">
        <v>6</v>
      </c>
      <c r="Q264" s="1">
        <v>16</v>
      </c>
      <c r="R264" s="1">
        <v>9</v>
      </c>
      <c r="S264" s="1">
        <v>5</v>
      </c>
      <c r="T264" s="1">
        <v>1</v>
      </c>
      <c r="U264" s="1">
        <v>5</v>
      </c>
      <c r="V264" s="1">
        <v>0</v>
      </c>
      <c r="W264" s="4">
        <v>0</v>
      </c>
    </row>
    <row r="265" spans="1:23" x14ac:dyDescent="0.2">
      <c r="A265" s="3">
        <v>42063</v>
      </c>
      <c r="B265" s="2">
        <v>29</v>
      </c>
      <c r="C265" s="1" t="s">
        <v>16</v>
      </c>
      <c r="D265" s="1" t="s">
        <v>14</v>
      </c>
      <c r="E265" s="1">
        <v>1</v>
      </c>
      <c r="F265" s="1">
        <v>0</v>
      </c>
      <c r="G265" s="1" t="s">
        <v>3</v>
      </c>
      <c r="H265" s="1">
        <v>0</v>
      </c>
      <c r="I265" s="1">
        <v>0</v>
      </c>
      <c r="J265" s="1" t="s">
        <v>4</v>
      </c>
      <c r="K265" s="1" t="s">
        <v>21</v>
      </c>
      <c r="L265" s="1">
        <v>17</v>
      </c>
      <c r="M265" s="1">
        <v>1</v>
      </c>
      <c r="N265" s="1">
        <v>2</v>
      </c>
      <c r="O265" s="1">
        <v>0</v>
      </c>
      <c r="P265" s="1">
        <v>9</v>
      </c>
      <c r="Q265" s="1">
        <v>10</v>
      </c>
      <c r="R265" s="1">
        <v>5</v>
      </c>
      <c r="S265" s="1">
        <v>2</v>
      </c>
      <c r="T265" s="1">
        <v>2</v>
      </c>
      <c r="U265" s="1">
        <v>2</v>
      </c>
      <c r="V265" s="1">
        <v>0</v>
      </c>
      <c r="W265" s="4">
        <v>0</v>
      </c>
    </row>
    <row r="266" spans="1:23" x14ac:dyDescent="0.2">
      <c r="A266" s="3">
        <v>42063</v>
      </c>
      <c r="B266" s="2">
        <v>29</v>
      </c>
      <c r="C266" s="1" t="s">
        <v>19</v>
      </c>
      <c r="D266" s="1" t="s">
        <v>26</v>
      </c>
      <c r="E266" s="1">
        <v>1</v>
      </c>
      <c r="F266" s="1">
        <v>0</v>
      </c>
      <c r="G266" s="1" t="s">
        <v>3</v>
      </c>
      <c r="H266" s="1">
        <v>1</v>
      </c>
      <c r="I266" s="1">
        <v>0</v>
      </c>
      <c r="J266" s="1" t="s">
        <v>3</v>
      </c>
      <c r="K266" s="1" t="s">
        <v>39</v>
      </c>
      <c r="L266" s="1">
        <v>7</v>
      </c>
      <c r="M266" s="1">
        <v>12</v>
      </c>
      <c r="N266" s="1">
        <v>3</v>
      </c>
      <c r="O266" s="1">
        <v>2</v>
      </c>
      <c r="P266" s="1">
        <v>10</v>
      </c>
      <c r="Q266" s="1">
        <v>17</v>
      </c>
      <c r="R266" s="1">
        <v>2</v>
      </c>
      <c r="S266" s="1">
        <v>3</v>
      </c>
      <c r="T266" s="1">
        <v>2</v>
      </c>
      <c r="U266" s="1">
        <v>1</v>
      </c>
      <c r="V266" s="1">
        <v>0</v>
      </c>
      <c r="W266" s="4">
        <v>0</v>
      </c>
    </row>
    <row r="267" spans="1:23" x14ac:dyDescent="0.2">
      <c r="A267" s="3">
        <v>42063</v>
      </c>
      <c r="B267" s="2">
        <v>29</v>
      </c>
      <c r="C267" s="1" t="s">
        <v>22</v>
      </c>
      <c r="D267" s="1" t="s">
        <v>2</v>
      </c>
      <c r="E267" s="1">
        <v>1</v>
      </c>
      <c r="F267" s="1">
        <v>3</v>
      </c>
      <c r="G267" s="1" t="s">
        <v>8</v>
      </c>
      <c r="H267" s="1">
        <v>0</v>
      </c>
      <c r="I267" s="1">
        <v>1</v>
      </c>
      <c r="J267" s="1" t="s">
        <v>8</v>
      </c>
      <c r="K267" s="1" t="s">
        <v>12</v>
      </c>
      <c r="L267" s="1">
        <v>22</v>
      </c>
      <c r="M267" s="1">
        <v>12</v>
      </c>
      <c r="N267" s="1">
        <v>5</v>
      </c>
      <c r="O267" s="1">
        <v>5</v>
      </c>
      <c r="P267" s="1">
        <v>12</v>
      </c>
      <c r="Q267" s="1">
        <v>19</v>
      </c>
      <c r="R267" s="1">
        <v>11</v>
      </c>
      <c r="S267" s="1">
        <v>7</v>
      </c>
      <c r="T267" s="1">
        <v>2</v>
      </c>
      <c r="U267" s="1">
        <v>2</v>
      </c>
      <c r="V267" s="1">
        <v>0</v>
      </c>
      <c r="W267" s="4">
        <v>1</v>
      </c>
    </row>
    <row r="268" spans="1:23" x14ac:dyDescent="0.2">
      <c r="A268" s="3">
        <v>42064</v>
      </c>
      <c r="B268" s="2">
        <v>30</v>
      </c>
      <c r="C268" s="1" t="s">
        <v>1</v>
      </c>
      <c r="D268" s="1" t="s">
        <v>7</v>
      </c>
      <c r="E268" s="1">
        <v>2</v>
      </c>
      <c r="F268" s="1">
        <v>0</v>
      </c>
      <c r="G268" s="1" t="s">
        <v>3</v>
      </c>
      <c r="H268" s="1">
        <v>1</v>
      </c>
      <c r="I268" s="1">
        <v>0</v>
      </c>
      <c r="J268" s="1" t="s">
        <v>3</v>
      </c>
      <c r="K268" s="1" t="s">
        <v>41</v>
      </c>
      <c r="L268" s="1">
        <v>17</v>
      </c>
      <c r="M268" s="1">
        <v>8</v>
      </c>
      <c r="N268" s="1">
        <v>4</v>
      </c>
      <c r="O268" s="1">
        <v>2</v>
      </c>
      <c r="P268" s="1">
        <v>12</v>
      </c>
      <c r="Q268" s="1">
        <v>5</v>
      </c>
      <c r="R268" s="1">
        <v>8</v>
      </c>
      <c r="S268" s="1">
        <v>9</v>
      </c>
      <c r="T268" s="1">
        <v>2</v>
      </c>
      <c r="U268" s="1">
        <v>0</v>
      </c>
      <c r="V268" s="1">
        <v>0</v>
      </c>
      <c r="W268" s="4">
        <v>0</v>
      </c>
    </row>
    <row r="269" spans="1:23" x14ac:dyDescent="0.2">
      <c r="A269" s="3">
        <v>42064</v>
      </c>
      <c r="B269" s="2">
        <v>30</v>
      </c>
      <c r="C269" s="1" t="s">
        <v>25</v>
      </c>
      <c r="D269" s="1" t="s">
        <v>29</v>
      </c>
      <c r="E269" s="1">
        <v>2</v>
      </c>
      <c r="F269" s="1">
        <v>1</v>
      </c>
      <c r="G269" s="1" t="s">
        <v>3</v>
      </c>
      <c r="H269" s="1">
        <v>1</v>
      </c>
      <c r="I269" s="1">
        <v>1</v>
      </c>
      <c r="J269" s="1" t="s">
        <v>4</v>
      </c>
      <c r="K269" s="1" t="s">
        <v>27</v>
      </c>
      <c r="L269" s="1">
        <v>11</v>
      </c>
      <c r="M269" s="1">
        <v>8</v>
      </c>
      <c r="N269" s="1">
        <v>5</v>
      </c>
      <c r="O269" s="1">
        <v>1</v>
      </c>
      <c r="P269" s="1">
        <v>8</v>
      </c>
      <c r="Q269" s="1">
        <v>16</v>
      </c>
      <c r="R269" s="1">
        <v>3</v>
      </c>
      <c r="S269" s="1">
        <v>0</v>
      </c>
      <c r="T269" s="1">
        <v>1</v>
      </c>
      <c r="U269" s="1">
        <v>3</v>
      </c>
      <c r="V269" s="1">
        <v>0</v>
      </c>
      <c r="W269" s="4">
        <v>0</v>
      </c>
    </row>
    <row r="270" spans="1:23" x14ac:dyDescent="0.2">
      <c r="A270" s="3">
        <v>42066</v>
      </c>
      <c r="B270" s="2">
        <v>30</v>
      </c>
      <c r="C270" s="1" t="s">
        <v>17</v>
      </c>
      <c r="D270" s="1" t="s">
        <v>19</v>
      </c>
      <c r="E270" s="1">
        <v>2</v>
      </c>
      <c r="F270" s="1">
        <v>1</v>
      </c>
      <c r="G270" s="1" t="s">
        <v>3</v>
      </c>
      <c r="H270" s="1">
        <v>1</v>
      </c>
      <c r="I270" s="1">
        <v>0</v>
      </c>
      <c r="J270" s="1" t="s">
        <v>3</v>
      </c>
      <c r="K270" s="1" t="s">
        <v>5</v>
      </c>
      <c r="L270" s="1">
        <v>16</v>
      </c>
      <c r="M270" s="1">
        <v>3</v>
      </c>
      <c r="N270" s="1">
        <v>8</v>
      </c>
      <c r="O270" s="1">
        <v>1</v>
      </c>
      <c r="P270" s="1">
        <v>15</v>
      </c>
      <c r="Q270" s="1">
        <v>13</v>
      </c>
      <c r="R270" s="1">
        <v>0</v>
      </c>
      <c r="S270" s="1">
        <v>3</v>
      </c>
      <c r="T270" s="1">
        <v>2</v>
      </c>
      <c r="U270" s="1">
        <v>4</v>
      </c>
      <c r="V270" s="1">
        <v>0</v>
      </c>
      <c r="W270" s="4">
        <v>0</v>
      </c>
    </row>
    <row r="271" spans="1:23" x14ac:dyDescent="0.2">
      <c r="A271" s="3">
        <v>42066</v>
      </c>
      <c r="B271" s="2">
        <v>30</v>
      </c>
      <c r="C271" s="1" t="s">
        <v>14</v>
      </c>
      <c r="D271" s="1" t="s">
        <v>20</v>
      </c>
      <c r="E271" s="1">
        <v>1</v>
      </c>
      <c r="F271" s="1">
        <v>1</v>
      </c>
      <c r="G271" s="1" t="s">
        <v>4</v>
      </c>
      <c r="H271" s="1">
        <v>1</v>
      </c>
      <c r="I271" s="1">
        <v>0</v>
      </c>
      <c r="J271" s="1" t="s">
        <v>3</v>
      </c>
      <c r="K271" s="1" t="s">
        <v>12</v>
      </c>
      <c r="L271" s="1">
        <v>15</v>
      </c>
      <c r="M271" s="1">
        <v>9</v>
      </c>
      <c r="N271" s="1">
        <v>5</v>
      </c>
      <c r="O271" s="1">
        <v>3</v>
      </c>
      <c r="P271" s="1">
        <v>9</v>
      </c>
      <c r="Q271" s="1">
        <v>15</v>
      </c>
      <c r="R271" s="1">
        <v>6</v>
      </c>
      <c r="S271" s="1">
        <v>4</v>
      </c>
      <c r="T271" s="1">
        <v>2</v>
      </c>
      <c r="U271" s="1">
        <v>6</v>
      </c>
      <c r="V271" s="1">
        <v>0</v>
      </c>
      <c r="W271" s="4">
        <v>0</v>
      </c>
    </row>
    <row r="272" spans="1:23" x14ac:dyDescent="0.2">
      <c r="A272" s="3">
        <v>42066</v>
      </c>
      <c r="B272" s="2">
        <v>30</v>
      </c>
      <c r="C272" s="1" t="s">
        <v>26</v>
      </c>
      <c r="D272" s="1" t="s">
        <v>2</v>
      </c>
      <c r="E272" s="1">
        <v>1</v>
      </c>
      <c r="F272" s="1">
        <v>0</v>
      </c>
      <c r="G272" s="1" t="s">
        <v>3</v>
      </c>
      <c r="H272" s="1">
        <v>0</v>
      </c>
      <c r="I272" s="1">
        <v>0</v>
      </c>
      <c r="J272" s="1" t="s">
        <v>4</v>
      </c>
      <c r="K272" s="1" t="s">
        <v>30</v>
      </c>
      <c r="L272" s="1">
        <v>23</v>
      </c>
      <c r="M272" s="1">
        <v>9</v>
      </c>
      <c r="N272" s="1">
        <v>3</v>
      </c>
      <c r="O272" s="1">
        <v>3</v>
      </c>
      <c r="P272" s="1">
        <v>11</v>
      </c>
      <c r="Q272" s="1">
        <v>10</v>
      </c>
      <c r="R272" s="1">
        <v>10</v>
      </c>
      <c r="S272" s="1">
        <v>2</v>
      </c>
      <c r="T272" s="1">
        <v>0</v>
      </c>
      <c r="U272" s="1">
        <v>2</v>
      </c>
      <c r="V272" s="1">
        <v>0</v>
      </c>
      <c r="W272" s="4">
        <v>0</v>
      </c>
    </row>
    <row r="273" spans="1:23" x14ac:dyDescent="0.2">
      <c r="A273" s="3">
        <v>42067</v>
      </c>
      <c r="B273" s="2">
        <v>30</v>
      </c>
      <c r="C273" s="1" t="s">
        <v>25</v>
      </c>
      <c r="D273" s="1" t="s">
        <v>31</v>
      </c>
      <c r="E273" s="1">
        <v>2</v>
      </c>
      <c r="F273" s="1">
        <v>0</v>
      </c>
      <c r="G273" s="1" t="s">
        <v>3</v>
      </c>
      <c r="H273" s="1">
        <v>1</v>
      </c>
      <c r="I273" s="1">
        <v>0</v>
      </c>
      <c r="J273" s="1" t="s">
        <v>3</v>
      </c>
      <c r="K273" s="1" t="s">
        <v>34</v>
      </c>
      <c r="L273" s="1">
        <v>20</v>
      </c>
      <c r="M273" s="1">
        <v>9</v>
      </c>
      <c r="N273" s="1">
        <v>8</v>
      </c>
      <c r="O273" s="1">
        <v>1</v>
      </c>
      <c r="P273" s="1">
        <v>8</v>
      </c>
      <c r="Q273" s="1">
        <v>14</v>
      </c>
      <c r="R273" s="1">
        <v>6</v>
      </c>
      <c r="S273" s="1">
        <v>5</v>
      </c>
      <c r="T273" s="1">
        <v>0</v>
      </c>
      <c r="U273" s="1">
        <v>1</v>
      </c>
      <c r="V273" s="1">
        <v>0</v>
      </c>
      <c r="W273" s="4">
        <v>0</v>
      </c>
    </row>
    <row r="274" spans="1:23" x14ac:dyDescent="0.2">
      <c r="A274" s="3">
        <v>42067</v>
      </c>
      <c r="B274" s="2">
        <v>30</v>
      </c>
      <c r="C274" s="1" t="s">
        <v>29</v>
      </c>
      <c r="D274" s="1" t="s">
        <v>6</v>
      </c>
      <c r="E274" s="1">
        <v>2</v>
      </c>
      <c r="F274" s="1">
        <v>0</v>
      </c>
      <c r="G274" s="1" t="s">
        <v>3</v>
      </c>
      <c r="H274" s="1">
        <v>1</v>
      </c>
      <c r="I274" s="1">
        <v>0</v>
      </c>
      <c r="J274" s="1" t="s">
        <v>3</v>
      </c>
      <c r="K274" s="1" t="s">
        <v>37</v>
      </c>
      <c r="L274" s="1">
        <v>22</v>
      </c>
      <c r="M274" s="1">
        <v>6</v>
      </c>
      <c r="N274" s="1">
        <v>9</v>
      </c>
      <c r="O274" s="1">
        <v>2</v>
      </c>
      <c r="P274" s="1">
        <v>11</v>
      </c>
      <c r="Q274" s="1">
        <v>3</v>
      </c>
      <c r="R274" s="1">
        <v>10</v>
      </c>
      <c r="S274" s="1">
        <v>3</v>
      </c>
      <c r="T274" s="1">
        <v>0</v>
      </c>
      <c r="U274" s="1">
        <v>1</v>
      </c>
      <c r="V274" s="1">
        <v>0</v>
      </c>
      <c r="W274" s="4">
        <v>0</v>
      </c>
    </row>
    <row r="275" spans="1:23" x14ac:dyDescent="0.2">
      <c r="A275" s="3">
        <v>42067</v>
      </c>
      <c r="B275" s="2">
        <v>30</v>
      </c>
      <c r="C275" s="1" t="s">
        <v>28</v>
      </c>
      <c r="D275" s="1" t="s">
        <v>10</v>
      </c>
      <c r="E275" s="1">
        <v>0</v>
      </c>
      <c r="F275" s="1">
        <v>1</v>
      </c>
      <c r="G275" s="1" t="s">
        <v>8</v>
      </c>
      <c r="H275" s="1">
        <v>0</v>
      </c>
      <c r="I275" s="1">
        <v>0</v>
      </c>
      <c r="J275" s="1" t="s">
        <v>4</v>
      </c>
      <c r="K275" s="1" t="s">
        <v>18</v>
      </c>
      <c r="L275" s="1">
        <v>9</v>
      </c>
      <c r="M275" s="1">
        <v>11</v>
      </c>
      <c r="N275" s="1">
        <v>2</v>
      </c>
      <c r="O275" s="1">
        <v>5</v>
      </c>
      <c r="P275" s="1">
        <v>6</v>
      </c>
      <c r="Q275" s="1">
        <v>14</v>
      </c>
      <c r="R275" s="1">
        <v>4</v>
      </c>
      <c r="S275" s="1">
        <v>1</v>
      </c>
      <c r="T275" s="1">
        <v>1</v>
      </c>
      <c r="U275" s="1">
        <v>2</v>
      </c>
      <c r="V275" s="1">
        <v>0</v>
      </c>
      <c r="W275" s="4">
        <v>0</v>
      </c>
    </row>
    <row r="276" spans="1:23" x14ac:dyDescent="0.2">
      <c r="A276" s="3">
        <v>42067</v>
      </c>
      <c r="B276" s="2">
        <v>30</v>
      </c>
      <c r="C276" s="1" t="s">
        <v>13</v>
      </c>
      <c r="D276" s="1" t="s">
        <v>1</v>
      </c>
      <c r="E276" s="1">
        <v>1</v>
      </c>
      <c r="F276" s="1">
        <v>2</v>
      </c>
      <c r="G276" s="1" t="s">
        <v>8</v>
      </c>
      <c r="H276" s="1">
        <v>0</v>
      </c>
      <c r="I276" s="1">
        <v>0</v>
      </c>
      <c r="J276" s="1" t="s">
        <v>4</v>
      </c>
      <c r="K276" s="1" t="s">
        <v>35</v>
      </c>
      <c r="L276" s="1">
        <v>10</v>
      </c>
      <c r="M276" s="1">
        <v>20</v>
      </c>
      <c r="N276" s="1">
        <v>3</v>
      </c>
      <c r="O276" s="1">
        <v>9</v>
      </c>
      <c r="P276" s="1">
        <v>10</v>
      </c>
      <c r="Q276" s="1">
        <v>8</v>
      </c>
      <c r="R276" s="1">
        <v>1</v>
      </c>
      <c r="S276" s="1">
        <v>6</v>
      </c>
      <c r="T276" s="1">
        <v>2</v>
      </c>
      <c r="U276" s="1">
        <v>1</v>
      </c>
      <c r="V276" s="1">
        <v>0</v>
      </c>
      <c r="W276" s="4">
        <v>0</v>
      </c>
    </row>
    <row r="277" spans="1:23" x14ac:dyDescent="0.2">
      <c r="A277" s="3">
        <v>42067</v>
      </c>
      <c r="B277" s="2">
        <v>30</v>
      </c>
      <c r="C277" s="1" t="s">
        <v>16</v>
      </c>
      <c r="D277" s="1" t="s">
        <v>7</v>
      </c>
      <c r="E277" s="1">
        <v>2</v>
      </c>
      <c r="F277" s="1">
        <v>0</v>
      </c>
      <c r="G277" s="1" t="s">
        <v>3</v>
      </c>
      <c r="H277" s="1">
        <v>1</v>
      </c>
      <c r="I277" s="1">
        <v>0</v>
      </c>
      <c r="J277" s="1" t="s">
        <v>3</v>
      </c>
      <c r="K277" s="1" t="s">
        <v>27</v>
      </c>
      <c r="L277" s="1">
        <v>11</v>
      </c>
      <c r="M277" s="1">
        <v>10</v>
      </c>
      <c r="N277" s="1">
        <v>3</v>
      </c>
      <c r="O277" s="1">
        <v>5</v>
      </c>
      <c r="P277" s="1">
        <v>11</v>
      </c>
      <c r="Q277" s="1">
        <v>14</v>
      </c>
      <c r="R277" s="1">
        <v>5</v>
      </c>
      <c r="S277" s="1">
        <v>6</v>
      </c>
      <c r="T277" s="1">
        <v>2</v>
      </c>
      <c r="U277" s="1">
        <v>2</v>
      </c>
      <c r="V277" s="1">
        <v>0</v>
      </c>
      <c r="W277" s="4">
        <v>0</v>
      </c>
    </row>
    <row r="278" spans="1:23" x14ac:dyDescent="0.2">
      <c r="A278" s="3">
        <v>42067</v>
      </c>
      <c r="B278" s="2">
        <v>30</v>
      </c>
      <c r="C278" s="1" t="s">
        <v>23</v>
      </c>
      <c r="D278" s="1" t="s">
        <v>11</v>
      </c>
      <c r="E278" s="1">
        <v>3</v>
      </c>
      <c r="F278" s="1">
        <v>2</v>
      </c>
      <c r="G278" s="1" t="s">
        <v>3</v>
      </c>
      <c r="H278" s="1">
        <v>1</v>
      </c>
      <c r="I278" s="1">
        <v>1</v>
      </c>
      <c r="J278" s="1" t="s">
        <v>4</v>
      </c>
      <c r="K278" s="1" t="s">
        <v>33</v>
      </c>
      <c r="L278" s="1">
        <v>20</v>
      </c>
      <c r="M278" s="1">
        <v>10</v>
      </c>
      <c r="N278" s="1">
        <v>7</v>
      </c>
      <c r="O278" s="1">
        <v>5</v>
      </c>
      <c r="P278" s="1">
        <v>14</v>
      </c>
      <c r="Q278" s="1">
        <v>7</v>
      </c>
      <c r="R278" s="1">
        <v>6</v>
      </c>
      <c r="S278" s="1">
        <v>4</v>
      </c>
      <c r="T278" s="1">
        <v>1</v>
      </c>
      <c r="U278" s="1">
        <v>0</v>
      </c>
      <c r="V278" s="1">
        <v>0</v>
      </c>
      <c r="W278" s="4">
        <v>0</v>
      </c>
    </row>
    <row r="279" spans="1:23" x14ac:dyDescent="0.2">
      <c r="A279" s="3">
        <v>42067</v>
      </c>
      <c r="B279" s="2">
        <v>30</v>
      </c>
      <c r="C279" s="1" t="s">
        <v>22</v>
      </c>
      <c r="D279" s="1" t="s">
        <v>32</v>
      </c>
      <c r="E279" s="1">
        <v>0</v>
      </c>
      <c r="F279" s="1">
        <v>1</v>
      </c>
      <c r="G279" s="1" t="s">
        <v>8</v>
      </c>
      <c r="H279" s="1">
        <v>0</v>
      </c>
      <c r="I279" s="1">
        <v>1</v>
      </c>
      <c r="J279" s="1" t="s">
        <v>8</v>
      </c>
      <c r="K279" s="1" t="s">
        <v>41</v>
      </c>
      <c r="L279" s="1">
        <v>18</v>
      </c>
      <c r="M279" s="1">
        <v>12</v>
      </c>
      <c r="N279" s="1">
        <v>5</v>
      </c>
      <c r="O279" s="1">
        <v>3</v>
      </c>
      <c r="P279" s="1">
        <v>10</v>
      </c>
      <c r="Q279" s="1">
        <v>10</v>
      </c>
      <c r="R279" s="1">
        <v>5</v>
      </c>
      <c r="S279" s="1">
        <v>4</v>
      </c>
      <c r="T279" s="1">
        <v>3</v>
      </c>
      <c r="U279" s="1">
        <v>4</v>
      </c>
      <c r="V279" s="1">
        <v>0</v>
      </c>
      <c r="W279" s="4">
        <v>0</v>
      </c>
    </row>
    <row r="280" spans="1:23" x14ac:dyDescent="0.2">
      <c r="A280" s="3">
        <v>42070</v>
      </c>
      <c r="B280" s="2">
        <v>30</v>
      </c>
      <c r="C280" s="1" t="s">
        <v>13</v>
      </c>
      <c r="D280" s="1" t="s">
        <v>23</v>
      </c>
      <c r="E280" s="1">
        <v>1</v>
      </c>
      <c r="F280" s="1">
        <v>2</v>
      </c>
      <c r="G280" s="1" t="s">
        <v>8</v>
      </c>
      <c r="H280" s="1">
        <v>0</v>
      </c>
      <c r="I280" s="1">
        <v>1</v>
      </c>
      <c r="J280" s="1" t="s">
        <v>8</v>
      </c>
      <c r="K280" s="1" t="s">
        <v>15</v>
      </c>
      <c r="L280" s="1">
        <v>17</v>
      </c>
      <c r="M280" s="1">
        <v>13</v>
      </c>
      <c r="N280" s="1">
        <v>6</v>
      </c>
      <c r="O280" s="1">
        <v>6</v>
      </c>
      <c r="P280" s="1">
        <v>15</v>
      </c>
      <c r="Q280" s="1">
        <v>12</v>
      </c>
      <c r="R280" s="1">
        <v>3</v>
      </c>
      <c r="S280" s="1">
        <v>5</v>
      </c>
      <c r="T280" s="1">
        <v>1</v>
      </c>
      <c r="U280" s="1">
        <v>2</v>
      </c>
      <c r="V280" s="1">
        <v>0</v>
      </c>
      <c r="W280" s="4">
        <v>0</v>
      </c>
    </row>
    <row r="281" spans="1:23" x14ac:dyDescent="0.2">
      <c r="A281" s="3">
        <v>42077</v>
      </c>
      <c r="B281" s="2">
        <v>31</v>
      </c>
      <c r="C281" s="1" t="s">
        <v>1</v>
      </c>
      <c r="D281" s="1" t="s">
        <v>22</v>
      </c>
      <c r="E281" s="1">
        <v>3</v>
      </c>
      <c r="F281" s="1">
        <v>0</v>
      </c>
      <c r="G281" s="1" t="s">
        <v>3</v>
      </c>
      <c r="H281" s="1">
        <v>1</v>
      </c>
      <c r="I281" s="1">
        <v>0</v>
      </c>
      <c r="J281" s="1" t="s">
        <v>3</v>
      </c>
      <c r="K281" s="1" t="s">
        <v>18</v>
      </c>
      <c r="L281" s="1">
        <v>19</v>
      </c>
      <c r="M281" s="1">
        <v>7</v>
      </c>
      <c r="N281" s="1">
        <v>9</v>
      </c>
      <c r="O281" s="1">
        <v>1</v>
      </c>
      <c r="P281" s="1">
        <v>10</v>
      </c>
      <c r="Q281" s="1">
        <v>9</v>
      </c>
      <c r="R281" s="1">
        <v>7</v>
      </c>
      <c r="S281" s="1">
        <v>5</v>
      </c>
      <c r="T281" s="1">
        <v>1</v>
      </c>
      <c r="U281" s="1">
        <v>1</v>
      </c>
      <c r="V281" s="1">
        <v>0</v>
      </c>
      <c r="W281" s="4">
        <v>0</v>
      </c>
    </row>
    <row r="282" spans="1:23" x14ac:dyDescent="0.2">
      <c r="A282" s="3">
        <v>42077</v>
      </c>
      <c r="B282" s="2">
        <v>31</v>
      </c>
      <c r="C282" s="1" t="s">
        <v>31</v>
      </c>
      <c r="D282" s="1" t="s">
        <v>29</v>
      </c>
      <c r="E282" s="1">
        <v>1</v>
      </c>
      <c r="F282" s="1">
        <v>0</v>
      </c>
      <c r="G282" s="1" t="s">
        <v>3</v>
      </c>
      <c r="H282" s="1">
        <v>0</v>
      </c>
      <c r="I282" s="1">
        <v>0</v>
      </c>
      <c r="J282" s="1" t="s">
        <v>4</v>
      </c>
      <c r="K282" s="1" t="s">
        <v>41</v>
      </c>
      <c r="L282" s="1">
        <v>10</v>
      </c>
      <c r="M282" s="1">
        <v>21</v>
      </c>
      <c r="N282" s="1">
        <v>4</v>
      </c>
      <c r="O282" s="1">
        <v>5</v>
      </c>
      <c r="P282" s="1">
        <v>6</v>
      </c>
      <c r="Q282" s="1">
        <v>9</v>
      </c>
      <c r="R282" s="1">
        <v>2</v>
      </c>
      <c r="S282" s="1">
        <v>6</v>
      </c>
      <c r="T282" s="1">
        <v>2</v>
      </c>
      <c r="U282" s="1">
        <v>1</v>
      </c>
      <c r="V282" s="1">
        <v>0</v>
      </c>
      <c r="W282" s="4">
        <v>0</v>
      </c>
    </row>
    <row r="283" spans="1:23" x14ac:dyDescent="0.2">
      <c r="A283" s="3">
        <v>42077</v>
      </c>
      <c r="B283" s="2">
        <v>31</v>
      </c>
      <c r="C283" s="1" t="s">
        <v>2</v>
      </c>
      <c r="D283" s="1" t="s">
        <v>13</v>
      </c>
      <c r="E283" s="1">
        <v>3</v>
      </c>
      <c r="F283" s="1">
        <v>1</v>
      </c>
      <c r="G283" s="1" t="s">
        <v>3</v>
      </c>
      <c r="H283" s="1">
        <v>3</v>
      </c>
      <c r="I283" s="1">
        <v>0</v>
      </c>
      <c r="J283" s="1" t="s">
        <v>3</v>
      </c>
      <c r="K283" s="1" t="s">
        <v>34</v>
      </c>
      <c r="L283" s="1">
        <v>15</v>
      </c>
      <c r="M283" s="1">
        <v>11</v>
      </c>
      <c r="N283" s="1">
        <v>4</v>
      </c>
      <c r="O283" s="1">
        <v>4</v>
      </c>
      <c r="P283" s="1">
        <v>17</v>
      </c>
      <c r="Q283" s="1">
        <v>16</v>
      </c>
      <c r="R283" s="1">
        <v>6</v>
      </c>
      <c r="S283" s="1">
        <v>3</v>
      </c>
      <c r="T283" s="1">
        <v>1</v>
      </c>
      <c r="U283" s="1">
        <v>3</v>
      </c>
      <c r="V283" s="1">
        <v>0</v>
      </c>
      <c r="W283" s="4">
        <v>0</v>
      </c>
    </row>
    <row r="284" spans="1:23" x14ac:dyDescent="0.2">
      <c r="A284" s="3">
        <v>42077</v>
      </c>
      <c r="B284" s="2">
        <v>31</v>
      </c>
      <c r="C284" s="1" t="s">
        <v>6</v>
      </c>
      <c r="D284" s="1" t="s">
        <v>14</v>
      </c>
      <c r="E284" s="1">
        <v>0</v>
      </c>
      <c r="F284" s="1">
        <v>0</v>
      </c>
      <c r="G284" s="1" t="s">
        <v>4</v>
      </c>
      <c r="H284" s="1">
        <v>0</v>
      </c>
      <c r="I284" s="1">
        <v>0</v>
      </c>
      <c r="J284" s="1" t="s">
        <v>4</v>
      </c>
      <c r="K284" s="1" t="s">
        <v>5</v>
      </c>
      <c r="L284" s="1">
        <v>15</v>
      </c>
      <c r="M284" s="1">
        <v>12</v>
      </c>
      <c r="N284" s="1">
        <v>3</v>
      </c>
      <c r="O284" s="1">
        <v>5</v>
      </c>
      <c r="P284" s="1">
        <v>10</v>
      </c>
      <c r="Q284" s="1">
        <v>15</v>
      </c>
      <c r="R284" s="1">
        <v>7</v>
      </c>
      <c r="S284" s="1">
        <v>5</v>
      </c>
      <c r="T284" s="1">
        <v>0</v>
      </c>
      <c r="U284" s="1">
        <v>4</v>
      </c>
      <c r="V284" s="1">
        <v>0</v>
      </c>
      <c r="W284" s="4">
        <v>1</v>
      </c>
    </row>
    <row r="285" spans="1:23" x14ac:dyDescent="0.2">
      <c r="A285" s="3">
        <v>42077</v>
      </c>
      <c r="B285" s="2">
        <v>31</v>
      </c>
      <c r="C285" s="1" t="s">
        <v>20</v>
      </c>
      <c r="D285" s="1" t="s">
        <v>17</v>
      </c>
      <c r="E285" s="1">
        <v>0</v>
      </c>
      <c r="F285" s="1">
        <v>4</v>
      </c>
      <c r="G285" s="1" t="s">
        <v>8</v>
      </c>
      <c r="H285" s="1">
        <v>0</v>
      </c>
      <c r="I285" s="1">
        <v>4</v>
      </c>
      <c r="J285" s="1" t="s">
        <v>8</v>
      </c>
      <c r="K285" s="1" t="s">
        <v>21</v>
      </c>
      <c r="L285" s="1">
        <v>12</v>
      </c>
      <c r="M285" s="1">
        <v>14</v>
      </c>
      <c r="N285" s="1">
        <v>2</v>
      </c>
      <c r="O285" s="1">
        <v>8</v>
      </c>
      <c r="P285" s="1">
        <v>10</v>
      </c>
      <c r="Q285" s="1">
        <v>9</v>
      </c>
      <c r="R285" s="1">
        <v>2</v>
      </c>
      <c r="S285" s="1">
        <v>5</v>
      </c>
      <c r="T285" s="1">
        <v>1</v>
      </c>
      <c r="U285" s="1">
        <v>1</v>
      </c>
      <c r="V285" s="1">
        <v>0</v>
      </c>
      <c r="W285" s="4">
        <v>0</v>
      </c>
    </row>
    <row r="286" spans="1:23" x14ac:dyDescent="0.2">
      <c r="A286" s="3">
        <v>42077</v>
      </c>
      <c r="B286" s="2">
        <v>31</v>
      </c>
      <c r="C286" s="1" t="s">
        <v>19</v>
      </c>
      <c r="D286" s="1" t="s">
        <v>16</v>
      </c>
      <c r="E286" s="1">
        <v>1</v>
      </c>
      <c r="F286" s="1">
        <v>0</v>
      </c>
      <c r="G286" s="1" t="s">
        <v>3</v>
      </c>
      <c r="H286" s="1">
        <v>1</v>
      </c>
      <c r="I286" s="1">
        <v>0</v>
      </c>
      <c r="J286" s="1" t="s">
        <v>3</v>
      </c>
      <c r="K286" s="1" t="s">
        <v>33</v>
      </c>
      <c r="L286" s="1">
        <v>14</v>
      </c>
      <c r="M286" s="1">
        <v>9</v>
      </c>
      <c r="N286" s="1">
        <v>5</v>
      </c>
      <c r="O286" s="1">
        <v>2</v>
      </c>
      <c r="P286" s="1">
        <v>7</v>
      </c>
      <c r="Q286" s="1">
        <v>16</v>
      </c>
      <c r="R286" s="1">
        <v>7</v>
      </c>
      <c r="S286" s="1">
        <v>5</v>
      </c>
      <c r="T286" s="1">
        <v>1</v>
      </c>
      <c r="U286" s="1">
        <v>2</v>
      </c>
      <c r="V286" s="1">
        <v>0</v>
      </c>
      <c r="W286" s="4">
        <v>0</v>
      </c>
    </row>
    <row r="287" spans="1:23" x14ac:dyDescent="0.2">
      <c r="A287" s="3">
        <v>42078</v>
      </c>
      <c r="B287" s="2">
        <v>32</v>
      </c>
      <c r="C287" s="1" t="s">
        <v>32</v>
      </c>
      <c r="D287" s="1" t="s">
        <v>26</v>
      </c>
      <c r="E287" s="1">
        <v>1</v>
      </c>
      <c r="F287" s="1">
        <v>1</v>
      </c>
      <c r="G287" s="1" t="s">
        <v>4</v>
      </c>
      <c r="H287" s="1">
        <v>1</v>
      </c>
      <c r="I287" s="1">
        <v>1</v>
      </c>
      <c r="J287" s="1" t="s">
        <v>4</v>
      </c>
      <c r="K287" s="1" t="s">
        <v>12</v>
      </c>
      <c r="L287" s="1">
        <v>22</v>
      </c>
      <c r="M287" s="1">
        <v>12</v>
      </c>
      <c r="N287" s="1">
        <v>7</v>
      </c>
      <c r="O287" s="1">
        <v>5</v>
      </c>
      <c r="P287" s="1">
        <v>10</v>
      </c>
      <c r="Q287" s="1">
        <v>11</v>
      </c>
      <c r="R287" s="1">
        <v>9</v>
      </c>
      <c r="S287" s="1">
        <v>2</v>
      </c>
      <c r="T287" s="1">
        <v>3</v>
      </c>
      <c r="U287" s="1">
        <v>3</v>
      </c>
      <c r="V287" s="1">
        <v>0</v>
      </c>
      <c r="W287" s="4">
        <v>0</v>
      </c>
    </row>
    <row r="288" spans="1:23" x14ac:dyDescent="0.2">
      <c r="A288" s="3">
        <v>42078</v>
      </c>
      <c r="B288" s="2">
        <v>32</v>
      </c>
      <c r="C288" s="1" t="s">
        <v>7</v>
      </c>
      <c r="D288" s="1" t="s">
        <v>28</v>
      </c>
      <c r="E288" s="1">
        <v>3</v>
      </c>
      <c r="F288" s="1">
        <v>0</v>
      </c>
      <c r="G288" s="1" t="s">
        <v>3</v>
      </c>
      <c r="H288" s="1">
        <v>1</v>
      </c>
      <c r="I288" s="1">
        <v>0</v>
      </c>
      <c r="J288" s="1" t="s">
        <v>3</v>
      </c>
      <c r="K288" s="1" t="s">
        <v>30</v>
      </c>
      <c r="L288" s="1">
        <v>15</v>
      </c>
      <c r="M288" s="1">
        <v>12</v>
      </c>
      <c r="N288" s="1">
        <v>9</v>
      </c>
      <c r="O288" s="1">
        <v>4</v>
      </c>
      <c r="P288" s="1">
        <v>11</v>
      </c>
      <c r="Q288" s="1">
        <v>9</v>
      </c>
      <c r="R288" s="1">
        <v>3</v>
      </c>
      <c r="S288" s="1">
        <v>4</v>
      </c>
      <c r="T288" s="1">
        <v>1</v>
      </c>
      <c r="U288" s="1">
        <v>2</v>
      </c>
      <c r="V288" s="1">
        <v>0</v>
      </c>
      <c r="W288" s="4">
        <v>1</v>
      </c>
    </row>
    <row r="289" spans="1:23" x14ac:dyDescent="0.2">
      <c r="A289" s="3">
        <v>42078</v>
      </c>
      <c r="B289" s="2">
        <v>32</v>
      </c>
      <c r="C289" s="1" t="s">
        <v>10</v>
      </c>
      <c r="D289" s="1" t="s">
        <v>23</v>
      </c>
      <c r="E289" s="1">
        <v>3</v>
      </c>
      <c r="F289" s="1">
        <v>0</v>
      </c>
      <c r="G289" s="1" t="s">
        <v>3</v>
      </c>
      <c r="H289" s="1">
        <v>3</v>
      </c>
      <c r="I289" s="1">
        <v>0</v>
      </c>
      <c r="J289" s="1" t="s">
        <v>3</v>
      </c>
      <c r="K289" s="1" t="s">
        <v>27</v>
      </c>
      <c r="L289" s="1">
        <v>11</v>
      </c>
      <c r="M289" s="1">
        <v>5</v>
      </c>
      <c r="N289" s="1">
        <v>3</v>
      </c>
      <c r="O289" s="1">
        <v>1</v>
      </c>
      <c r="P289" s="1">
        <v>12</v>
      </c>
      <c r="Q289" s="1">
        <v>10</v>
      </c>
      <c r="R289" s="1">
        <v>4</v>
      </c>
      <c r="S289" s="1">
        <v>2</v>
      </c>
      <c r="T289" s="1">
        <v>1</v>
      </c>
      <c r="U289" s="1">
        <v>1</v>
      </c>
      <c r="V289" s="1">
        <v>0</v>
      </c>
      <c r="W289" s="4">
        <v>0</v>
      </c>
    </row>
    <row r="290" spans="1:23" x14ac:dyDescent="0.2">
      <c r="A290" s="3">
        <v>42079</v>
      </c>
      <c r="B290" s="2">
        <v>32</v>
      </c>
      <c r="C290" s="1" t="s">
        <v>11</v>
      </c>
      <c r="D290" s="1" t="s">
        <v>25</v>
      </c>
      <c r="E290" s="1">
        <v>0</v>
      </c>
      <c r="F290" s="1">
        <v>1</v>
      </c>
      <c r="G290" s="1" t="s">
        <v>8</v>
      </c>
      <c r="H290" s="1">
        <v>0</v>
      </c>
      <c r="I290" s="1">
        <v>0</v>
      </c>
      <c r="J290" s="1" t="s">
        <v>4</v>
      </c>
      <c r="K290" s="1" t="s">
        <v>36</v>
      </c>
      <c r="L290" s="1">
        <v>10</v>
      </c>
      <c r="M290" s="1">
        <v>16</v>
      </c>
      <c r="N290" s="1">
        <v>3</v>
      </c>
      <c r="O290" s="1">
        <v>5</v>
      </c>
      <c r="P290" s="1">
        <v>13</v>
      </c>
      <c r="Q290" s="1">
        <v>16</v>
      </c>
      <c r="R290" s="1">
        <v>4</v>
      </c>
      <c r="S290" s="1">
        <v>5</v>
      </c>
      <c r="T290" s="1">
        <v>0</v>
      </c>
      <c r="U290" s="1">
        <v>3</v>
      </c>
      <c r="V290" s="1">
        <v>0</v>
      </c>
      <c r="W290" s="4">
        <v>0</v>
      </c>
    </row>
    <row r="291" spans="1:23" x14ac:dyDescent="0.2">
      <c r="A291" s="3">
        <v>42084</v>
      </c>
      <c r="B291" s="2">
        <v>32</v>
      </c>
      <c r="C291" s="1" t="s">
        <v>17</v>
      </c>
      <c r="D291" s="1" t="s">
        <v>11</v>
      </c>
      <c r="E291" s="1">
        <v>0</v>
      </c>
      <c r="F291" s="1">
        <v>1</v>
      </c>
      <c r="G291" s="1" t="s">
        <v>8</v>
      </c>
      <c r="H291" s="1">
        <v>0</v>
      </c>
      <c r="I291" s="1">
        <v>0</v>
      </c>
      <c r="J291" s="1" t="s">
        <v>4</v>
      </c>
      <c r="K291" s="1" t="s">
        <v>37</v>
      </c>
      <c r="L291" s="1">
        <v>12</v>
      </c>
      <c r="M291" s="1">
        <v>9</v>
      </c>
      <c r="N291" s="1">
        <v>3</v>
      </c>
      <c r="O291" s="1">
        <v>6</v>
      </c>
      <c r="P291" s="1">
        <v>13</v>
      </c>
      <c r="Q291" s="1">
        <v>9</v>
      </c>
      <c r="R291" s="1">
        <v>4</v>
      </c>
      <c r="S291" s="1">
        <v>9</v>
      </c>
      <c r="T291" s="1">
        <v>0</v>
      </c>
      <c r="U291" s="1">
        <v>0</v>
      </c>
      <c r="V291" s="1">
        <v>0</v>
      </c>
      <c r="W291" s="4">
        <v>0</v>
      </c>
    </row>
    <row r="292" spans="1:23" x14ac:dyDescent="0.2">
      <c r="A292" s="3">
        <v>42084</v>
      </c>
      <c r="B292" s="2">
        <v>32</v>
      </c>
      <c r="C292" s="1" t="s">
        <v>29</v>
      </c>
      <c r="D292" s="1" t="s">
        <v>19</v>
      </c>
      <c r="E292" s="1">
        <v>3</v>
      </c>
      <c r="F292" s="1">
        <v>0</v>
      </c>
      <c r="G292" s="1" t="s">
        <v>3</v>
      </c>
      <c r="H292" s="1">
        <v>2</v>
      </c>
      <c r="I292" s="1">
        <v>0</v>
      </c>
      <c r="J292" s="1" t="s">
        <v>3</v>
      </c>
      <c r="K292" s="1" t="s">
        <v>21</v>
      </c>
      <c r="L292" s="1">
        <v>43</v>
      </c>
      <c r="M292" s="1">
        <v>3</v>
      </c>
      <c r="N292" s="1">
        <v>16</v>
      </c>
      <c r="O292" s="1">
        <v>0</v>
      </c>
      <c r="P292" s="1">
        <v>6</v>
      </c>
      <c r="Q292" s="1">
        <v>5</v>
      </c>
      <c r="R292" s="1">
        <v>9</v>
      </c>
      <c r="S292" s="1">
        <v>2</v>
      </c>
      <c r="T292" s="1">
        <v>0</v>
      </c>
      <c r="U292" s="1">
        <v>0</v>
      </c>
      <c r="V292" s="1">
        <v>0</v>
      </c>
      <c r="W292" s="4">
        <v>1</v>
      </c>
    </row>
    <row r="293" spans="1:23" x14ac:dyDescent="0.2">
      <c r="A293" s="3">
        <v>42084</v>
      </c>
      <c r="B293" s="2">
        <v>32</v>
      </c>
      <c r="C293" s="1" t="s">
        <v>28</v>
      </c>
      <c r="D293" s="1" t="s">
        <v>1</v>
      </c>
      <c r="E293" s="1">
        <v>1</v>
      </c>
      <c r="F293" s="1">
        <v>2</v>
      </c>
      <c r="G293" s="1" t="s">
        <v>8</v>
      </c>
      <c r="H293" s="1">
        <v>0</v>
      </c>
      <c r="I293" s="1">
        <v>2</v>
      </c>
      <c r="J293" s="1" t="s">
        <v>8</v>
      </c>
      <c r="K293" s="1" t="s">
        <v>9</v>
      </c>
      <c r="L293" s="1">
        <v>16</v>
      </c>
      <c r="M293" s="1">
        <v>7</v>
      </c>
      <c r="N293" s="1">
        <v>4</v>
      </c>
      <c r="O293" s="1">
        <v>3</v>
      </c>
      <c r="P293" s="1">
        <v>11</v>
      </c>
      <c r="Q293" s="1">
        <v>7</v>
      </c>
      <c r="R293" s="1">
        <v>9</v>
      </c>
      <c r="S293" s="1">
        <v>4</v>
      </c>
      <c r="T293" s="1">
        <v>0</v>
      </c>
      <c r="U293" s="1">
        <v>0</v>
      </c>
      <c r="V293" s="1">
        <v>0</v>
      </c>
      <c r="W293" s="4">
        <v>0</v>
      </c>
    </row>
    <row r="294" spans="1:23" x14ac:dyDescent="0.2">
      <c r="A294" s="3">
        <v>42084</v>
      </c>
      <c r="B294" s="2">
        <v>32</v>
      </c>
      <c r="C294" s="1" t="s">
        <v>26</v>
      </c>
      <c r="D294" s="1" t="s">
        <v>31</v>
      </c>
      <c r="E294" s="1">
        <v>2</v>
      </c>
      <c r="F294" s="1">
        <v>0</v>
      </c>
      <c r="G294" s="1" t="s">
        <v>3</v>
      </c>
      <c r="H294" s="1">
        <v>1</v>
      </c>
      <c r="I294" s="1">
        <v>0</v>
      </c>
      <c r="J294" s="1" t="s">
        <v>3</v>
      </c>
      <c r="K294" s="1" t="s">
        <v>36</v>
      </c>
      <c r="L294" s="1">
        <v>20</v>
      </c>
      <c r="M294" s="1">
        <v>15</v>
      </c>
      <c r="N294" s="1">
        <v>3</v>
      </c>
      <c r="O294" s="1">
        <v>3</v>
      </c>
      <c r="P294" s="1">
        <v>10</v>
      </c>
      <c r="Q294" s="1">
        <v>7</v>
      </c>
      <c r="R294" s="1">
        <v>10</v>
      </c>
      <c r="S294" s="1">
        <v>5</v>
      </c>
      <c r="T294" s="1">
        <v>0</v>
      </c>
      <c r="U294" s="1">
        <v>0</v>
      </c>
      <c r="V294" s="1">
        <v>0</v>
      </c>
      <c r="W294" s="4">
        <v>0</v>
      </c>
    </row>
    <row r="295" spans="1:23" x14ac:dyDescent="0.2">
      <c r="A295" s="3">
        <v>42084</v>
      </c>
      <c r="B295" s="2">
        <v>32</v>
      </c>
      <c r="C295" s="1" t="s">
        <v>16</v>
      </c>
      <c r="D295" s="1" t="s">
        <v>2</v>
      </c>
      <c r="E295" s="1">
        <v>1</v>
      </c>
      <c r="F295" s="1">
        <v>2</v>
      </c>
      <c r="G295" s="1" t="s">
        <v>8</v>
      </c>
      <c r="H295" s="1">
        <v>1</v>
      </c>
      <c r="I295" s="1">
        <v>2</v>
      </c>
      <c r="J295" s="1" t="s">
        <v>8</v>
      </c>
      <c r="K295" s="1" t="s">
        <v>41</v>
      </c>
      <c r="L295" s="1">
        <v>17</v>
      </c>
      <c r="M295" s="1">
        <v>12</v>
      </c>
      <c r="N295" s="1">
        <v>4</v>
      </c>
      <c r="O295" s="1">
        <v>3</v>
      </c>
      <c r="P295" s="1">
        <v>15</v>
      </c>
      <c r="Q295" s="1">
        <v>14</v>
      </c>
      <c r="R295" s="1">
        <v>8</v>
      </c>
      <c r="S295" s="1">
        <v>4</v>
      </c>
      <c r="T295" s="1">
        <v>3</v>
      </c>
      <c r="U295" s="1">
        <v>4</v>
      </c>
      <c r="V295" s="1">
        <v>0</v>
      </c>
      <c r="W295" s="4">
        <v>0</v>
      </c>
    </row>
    <row r="296" spans="1:23" x14ac:dyDescent="0.2">
      <c r="A296" s="3">
        <v>42084</v>
      </c>
      <c r="B296" s="2">
        <v>32</v>
      </c>
      <c r="C296" s="1" t="s">
        <v>23</v>
      </c>
      <c r="D296" s="1" t="s">
        <v>6</v>
      </c>
      <c r="E296" s="1">
        <v>4</v>
      </c>
      <c r="F296" s="1">
        <v>3</v>
      </c>
      <c r="G296" s="1" t="s">
        <v>3</v>
      </c>
      <c r="H296" s="1">
        <v>2</v>
      </c>
      <c r="I296" s="1">
        <v>1</v>
      </c>
      <c r="J296" s="1" t="s">
        <v>3</v>
      </c>
      <c r="K296" s="1" t="s">
        <v>12</v>
      </c>
      <c r="L296" s="1">
        <v>10</v>
      </c>
      <c r="M296" s="1">
        <v>14</v>
      </c>
      <c r="N296" s="1">
        <v>4</v>
      </c>
      <c r="O296" s="1">
        <v>5</v>
      </c>
      <c r="P296" s="1">
        <v>8</v>
      </c>
      <c r="Q296" s="1">
        <v>9</v>
      </c>
      <c r="R296" s="1">
        <v>4</v>
      </c>
      <c r="S296" s="1">
        <v>4</v>
      </c>
      <c r="T296" s="1">
        <v>2</v>
      </c>
      <c r="U296" s="1">
        <v>1</v>
      </c>
      <c r="V296" s="1">
        <v>0</v>
      </c>
      <c r="W296" s="4">
        <v>0</v>
      </c>
    </row>
    <row r="297" spans="1:23" x14ac:dyDescent="0.2">
      <c r="A297" s="3">
        <v>42084</v>
      </c>
      <c r="B297" s="2">
        <v>32</v>
      </c>
      <c r="C297" s="1" t="s">
        <v>22</v>
      </c>
      <c r="D297" s="1" t="s">
        <v>20</v>
      </c>
      <c r="E297" s="1">
        <v>1</v>
      </c>
      <c r="F297" s="1">
        <v>0</v>
      </c>
      <c r="G297" s="1" t="s">
        <v>3</v>
      </c>
      <c r="H297" s="1">
        <v>0</v>
      </c>
      <c r="I297" s="1">
        <v>0</v>
      </c>
      <c r="J297" s="1" t="s">
        <v>4</v>
      </c>
      <c r="K297" s="1" t="s">
        <v>34</v>
      </c>
      <c r="L297" s="1">
        <v>15</v>
      </c>
      <c r="M297" s="1">
        <v>7</v>
      </c>
      <c r="N297" s="1">
        <v>4</v>
      </c>
      <c r="O297" s="1">
        <v>3</v>
      </c>
      <c r="P297" s="1">
        <v>14</v>
      </c>
      <c r="Q297" s="1">
        <v>11</v>
      </c>
      <c r="R297" s="1">
        <v>6</v>
      </c>
      <c r="S297" s="1">
        <v>4</v>
      </c>
      <c r="T297" s="1">
        <v>0</v>
      </c>
      <c r="U297" s="1">
        <v>1</v>
      </c>
      <c r="V297" s="1">
        <v>0</v>
      </c>
      <c r="W297" s="4">
        <v>0</v>
      </c>
    </row>
    <row r="298" spans="1:23" x14ac:dyDescent="0.2">
      <c r="A298" s="3">
        <v>42085</v>
      </c>
      <c r="B298" s="2">
        <v>33</v>
      </c>
      <c r="C298" s="1" t="s">
        <v>14</v>
      </c>
      <c r="D298" s="1" t="s">
        <v>32</v>
      </c>
      <c r="E298" s="1">
        <v>2</v>
      </c>
      <c r="F298" s="1">
        <v>3</v>
      </c>
      <c r="G298" s="1" t="s">
        <v>8</v>
      </c>
      <c r="H298" s="1">
        <v>2</v>
      </c>
      <c r="I298" s="1">
        <v>2</v>
      </c>
      <c r="J298" s="1" t="s">
        <v>4</v>
      </c>
      <c r="K298" s="1" t="s">
        <v>33</v>
      </c>
      <c r="L298" s="1">
        <v>19</v>
      </c>
      <c r="M298" s="1">
        <v>8</v>
      </c>
      <c r="N298" s="1">
        <v>8</v>
      </c>
      <c r="O298" s="1">
        <v>3</v>
      </c>
      <c r="P298" s="1">
        <v>14</v>
      </c>
      <c r="Q298" s="1">
        <v>11</v>
      </c>
      <c r="R298" s="1">
        <v>6</v>
      </c>
      <c r="S298" s="1">
        <v>6</v>
      </c>
      <c r="T298" s="1">
        <v>0</v>
      </c>
      <c r="U298" s="1">
        <v>2</v>
      </c>
      <c r="V298" s="1">
        <v>0</v>
      </c>
      <c r="W298" s="4">
        <v>0</v>
      </c>
    </row>
    <row r="299" spans="1:23" x14ac:dyDescent="0.2">
      <c r="A299" s="3">
        <v>42085</v>
      </c>
      <c r="B299" s="2">
        <v>33</v>
      </c>
      <c r="C299" s="1" t="s">
        <v>25</v>
      </c>
      <c r="D299" s="1" t="s">
        <v>10</v>
      </c>
      <c r="E299" s="1">
        <v>1</v>
      </c>
      <c r="F299" s="1">
        <v>2</v>
      </c>
      <c r="G299" s="1" t="s">
        <v>8</v>
      </c>
      <c r="H299" s="1">
        <v>0</v>
      </c>
      <c r="I299" s="1">
        <v>1</v>
      </c>
      <c r="J299" s="1" t="s">
        <v>8</v>
      </c>
      <c r="K299" s="1" t="s">
        <v>30</v>
      </c>
      <c r="L299" s="1">
        <v>7</v>
      </c>
      <c r="M299" s="1">
        <v>6</v>
      </c>
      <c r="N299" s="1">
        <v>1</v>
      </c>
      <c r="O299" s="1">
        <v>4</v>
      </c>
      <c r="P299" s="1">
        <v>14</v>
      </c>
      <c r="Q299" s="1">
        <v>17</v>
      </c>
      <c r="R299" s="1">
        <v>2</v>
      </c>
      <c r="S299" s="1">
        <v>3</v>
      </c>
      <c r="T299" s="1">
        <v>2</v>
      </c>
      <c r="U299" s="1">
        <v>2</v>
      </c>
      <c r="V299" s="1">
        <v>1</v>
      </c>
      <c r="W299" s="4">
        <v>0</v>
      </c>
    </row>
    <row r="300" spans="1:23" x14ac:dyDescent="0.2">
      <c r="A300" s="3">
        <v>42085</v>
      </c>
      <c r="B300" s="2">
        <v>33</v>
      </c>
      <c r="C300" s="1" t="s">
        <v>13</v>
      </c>
      <c r="D300" s="1" t="s">
        <v>7</v>
      </c>
      <c r="E300" s="1">
        <v>1</v>
      </c>
      <c r="F300" s="1">
        <v>2</v>
      </c>
      <c r="G300" s="1" t="s">
        <v>8</v>
      </c>
      <c r="H300" s="1">
        <v>0</v>
      </c>
      <c r="I300" s="1">
        <v>1</v>
      </c>
      <c r="J300" s="1" t="s">
        <v>8</v>
      </c>
      <c r="K300" s="1" t="s">
        <v>5</v>
      </c>
      <c r="L300" s="1">
        <v>14</v>
      </c>
      <c r="M300" s="1">
        <v>8</v>
      </c>
      <c r="N300" s="1">
        <v>1</v>
      </c>
      <c r="O300" s="1">
        <v>3</v>
      </c>
      <c r="P300" s="1">
        <v>11</v>
      </c>
      <c r="Q300" s="1">
        <v>12</v>
      </c>
      <c r="R300" s="1">
        <v>1</v>
      </c>
      <c r="S300" s="1">
        <v>3</v>
      </c>
      <c r="T300" s="1">
        <v>2</v>
      </c>
      <c r="U300" s="1">
        <v>1</v>
      </c>
      <c r="V300" s="1">
        <v>0</v>
      </c>
      <c r="W300" s="4">
        <v>0</v>
      </c>
    </row>
    <row r="301" spans="1:23" x14ac:dyDescent="0.2">
      <c r="A301" s="3">
        <v>42098</v>
      </c>
      <c r="B301" s="2">
        <v>34</v>
      </c>
      <c r="C301" s="1" t="s">
        <v>1</v>
      </c>
      <c r="D301" s="1" t="s">
        <v>25</v>
      </c>
      <c r="E301" s="1">
        <v>4</v>
      </c>
      <c r="F301" s="1">
        <v>1</v>
      </c>
      <c r="G301" s="1" t="s">
        <v>3</v>
      </c>
      <c r="H301" s="1">
        <v>3</v>
      </c>
      <c r="I301" s="1">
        <v>0</v>
      </c>
      <c r="J301" s="1" t="s">
        <v>3</v>
      </c>
      <c r="K301" s="1" t="s">
        <v>18</v>
      </c>
      <c r="L301" s="1">
        <v>16</v>
      </c>
      <c r="M301" s="1">
        <v>13</v>
      </c>
      <c r="N301" s="1">
        <v>10</v>
      </c>
      <c r="O301" s="1">
        <v>2</v>
      </c>
      <c r="P301" s="1">
        <v>7</v>
      </c>
      <c r="Q301" s="1">
        <v>9</v>
      </c>
      <c r="R301" s="1">
        <v>6</v>
      </c>
      <c r="S301" s="1">
        <v>5</v>
      </c>
      <c r="T301" s="1">
        <v>1</v>
      </c>
      <c r="U301" s="1">
        <v>0</v>
      </c>
      <c r="V301" s="1">
        <v>0</v>
      </c>
      <c r="W301" s="4">
        <v>1</v>
      </c>
    </row>
    <row r="302" spans="1:23" x14ac:dyDescent="0.2">
      <c r="A302" s="3">
        <v>42098</v>
      </c>
      <c r="B302" s="2">
        <v>34</v>
      </c>
      <c r="C302" s="1" t="s">
        <v>32</v>
      </c>
      <c r="D302" s="1" t="s">
        <v>16</v>
      </c>
      <c r="E302" s="1">
        <v>2</v>
      </c>
      <c r="F302" s="1">
        <v>1</v>
      </c>
      <c r="G302" s="1" t="s">
        <v>3</v>
      </c>
      <c r="H302" s="1">
        <v>1</v>
      </c>
      <c r="I302" s="1">
        <v>1</v>
      </c>
      <c r="J302" s="1" t="s">
        <v>4</v>
      </c>
      <c r="K302" s="1" t="s">
        <v>5</v>
      </c>
      <c r="L302" s="1">
        <v>19</v>
      </c>
      <c r="M302" s="1">
        <v>7</v>
      </c>
      <c r="N302" s="1">
        <v>10</v>
      </c>
      <c r="O302" s="1">
        <v>2</v>
      </c>
      <c r="P302" s="1">
        <v>5</v>
      </c>
      <c r="Q302" s="1">
        <v>22</v>
      </c>
      <c r="R302" s="1">
        <v>9</v>
      </c>
      <c r="S302" s="1">
        <v>0</v>
      </c>
      <c r="T302" s="1">
        <v>1</v>
      </c>
      <c r="U302" s="1">
        <v>6</v>
      </c>
      <c r="V302" s="1">
        <v>0</v>
      </c>
      <c r="W302" s="4">
        <v>0</v>
      </c>
    </row>
    <row r="303" spans="1:23" x14ac:dyDescent="0.2">
      <c r="A303" s="3">
        <v>42098</v>
      </c>
      <c r="B303" s="2">
        <v>34</v>
      </c>
      <c r="C303" s="1" t="s">
        <v>7</v>
      </c>
      <c r="D303" s="1" t="s">
        <v>26</v>
      </c>
      <c r="E303" s="1">
        <v>1</v>
      </c>
      <c r="F303" s="1">
        <v>0</v>
      </c>
      <c r="G303" s="1" t="s">
        <v>3</v>
      </c>
      <c r="H303" s="1">
        <v>1</v>
      </c>
      <c r="I303" s="1">
        <v>0</v>
      </c>
      <c r="J303" s="1" t="s">
        <v>3</v>
      </c>
      <c r="K303" s="1" t="s">
        <v>34</v>
      </c>
      <c r="L303" s="1">
        <v>11</v>
      </c>
      <c r="M303" s="1">
        <v>11</v>
      </c>
      <c r="N303" s="1">
        <v>1</v>
      </c>
      <c r="O303" s="1">
        <v>2</v>
      </c>
      <c r="P303" s="1">
        <v>12</v>
      </c>
      <c r="Q303" s="1">
        <v>17</v>
      </c>
      <c r="R303" s="1">
        <v>4</v>
      </c>
      <c r="S303" s="1">
        <v>10</v>
      </c>
      <c r="T303" s="1">
        <v>0</v>
      </c>
      <c r="U303" s="1">
        <v>1</v>
      </c>
      <c r="V303" s="1">
        <v>0</v>
      </c>
      <c r="W303" s="4">
        <v>0</v>
      </c>
    </row>
    <row r="304" spans="1:23" x14ac:dyDescent="0.2">
      <c r="A304" s="3">
        <v>42098</v>
      </c>
      <c r="B304" s="2">
        <v>34</v>
      </c>
      <c r="C304" s="1" t="s">
        <v>6</v>
      </c>
      <c r="D304" s="1" t="s">
        <v>22</v>
      </c>
      <c r="E304" s="1">
        <v>2</v>
      </c>
      <c r="F304" s="1">
        <v>1</v>
      </c>
      <c r="G304" s="1" t="s">
        <v>3</v>
      </c>
      <c r="H304" s="1">
        <v>1</v>
      </c>
      <c r="I304" s="1">
        <v>1</v>
      </c>
      <c r="J304" s="1" t="s">
        <v>4</v>
      </c>
      <c r="K304" s="1" t="s">
        <v>27</v>
      </c>
      <c r="L304" s="1">
        <v>20</v>
      </c>
      <c r="M304" s="1">
        <v>14</v>
      </c>
      <c r="N304" s="1">
        <v>7</v>
      </c>
      <c r="O304" s="1">
        <v>7</v>
      </c>
      <c r="P304" s="1">
        <v>12</v>
      </c>
      <c r="Q304" s="1">
        <v>10</v>
      </c>
      <c r="R304" s="1">
        <v>7</v>
      </c>
      <c r="S304" s="1">
        <v>6</v>
      </c>
      <c r="T304" s="1">
        <v>0</v>
      </c>
      <c r="U304" s="1">
        <v>3</v>
      </c>
      <c r="V304" s="1">
        <v>0</v>
      </c>
      <c r="W304" s="4">
        <v>0</v>
      </c>
    </row>
    <row r="305" spans="1:23" x14ac:dyDescent="0.2">
      <c r="A305" s="3">
        <v>42098</v>
      </c>
      <c r="B305" s="2">
        <v>34</v>
      </c>
      <c r="C305" s="1" t="s">
        <v>10</v>
      </c>
      <c r="D305" s="1" t="s">
        <v>17</v>
      </c>
      <c r="E305" s="1">
        <v>3</v>
      </c>
      <c r="F305" s="1">
        <v>1</v>
      </c>
      <c r="G305" s="1" t="s">
        <v>3</v>
      </c>
      <c r="H305" s="1">
        <v>1</v>
      </c>
      <c r="I305" s="1">
        <v>0</v>
      </c>
      <c r="J305" s="1" t="s">
        <v>3</v>
      </c>
      <c r="K305" s="1" t="s">
        <v>36</v>
      </c>
      <c r="L305" s="1">
        <v>19</v>
      </c>
      <c r="M305" s="1">
        <v>4</v>
      </c>
      <c r="N305" s="1">
        <v>7</v>
      </c>
      <c r="O305" s="1">
        <v>2</v>
      </c>
      <c r="P305" s="1">
        <v>15</v>
      </c>
      <c r="Q305" s="1">
        <v>12</v>
      </c>
      <c r="R305" s="1">
        <v>10</v>
      </c>
      <c r="S305" s="1">
        <v>2</v>
      </c>
      <c r="T305" s="1">
        <v>0</v>
      </c>
      <c r="U305" s="1">
        <v>1</v>
      </c>
      <c r="V305" s="1">
        <v>0</v>
      </c>
      <c r="W305" s="4">
        <v>0</v>
      </c>
    </row>
    <row r="306" spans="1:23" x14ac:dyDescent="0.2">
      <c r="A306" s="3">
        <v>42098</v>
      </c>
      <c r="B306" s="2">
        <v>34</v>
      </c>
      <c r="C306" s="1" t="s">
        <v>11</v>
      </c>
      <c r="D306" s="1" t="s">
        <v>14</v>
      </c>
      <c r="E306" s="1">
        <v>3</v>
      </c>
      <c r="F306" s="1">
        <v>1</v>
      </c>
      <c r="G306" s="1" t="s">
        <v>3</v>
      </c>
      <c r="H306" s="1">
        <v>2</v>
      </c>
      <c r="I306" s="1">
        <v>0</v>
      </c>
      <c r="J306" s="1" t="s">
        <v>3</v>
      </c>
      <c r="K306" s="1" t="s">
        <v>41</v>
      </c>
      <c r="L306" s="1">
        <v>9</v>
      </c>
      <c r="M306" s="1">
        <v>10</v>
      </c>
      <c r="N306" s="1">
        <v>4</v>
      </c>
      <c r="O306" s="1">
        <v>1</v>
      </c>
      <c r="P306" s="1">
        <v>11</v>
      </c>
      <c r="Q306" s="1">
        <v>14</v>
      </c>
      <c r="R306" s="1">
        <v>4</v>
      </c>
      <c r="S306" s="1">
        <v>7</v>
      </c>
      <c r="T306" s="1">
        <v>1</v>
      </c>
      <c r="U306" s="1">
        <v>5</v>
      </c>
      <c r="V306" s="1">
        <v>0</v>
      </c>
      <c r="W306" s="4">
        <v>1</v>
      </c>
    </row>
    <row r="307" spans="1:23" x14ac:dyDescent="0.2">
      <c r="A307" s="3">
        <v>42098</v>
      </c>
      <c r="B307" s="2">
        <v>34</v>
      </c>
      <c r="C307" s="1" t="s">
        <v>19</v>
      </c>
      <c r="D307" s="1" t="s">
        <v>13</v>
      </c>
      <c r="E307" s="1">
        <v>1</v>
      </c>
      <c r="F307" s="1">
        <v>4</v>
      </c>
      <c r="G307" s="1" t="s">
        <v>8</v>
      </c>
      <c r="H307" s="1">
        <v>0</v>
      </c>
      <c r="I307" s="1">
        <v>3</v>
      </c>
      <c r="J307" s="1" t="s">
        <v>8</v>
      </c>
      <c r="K307" s="1" t="s">
        <v>44</v>
      </c>
      <c r="L307" s="1">
        <v>21</v>
      </c>
      <c r="M307" s="1">
        <v>12</v>
      </c>
      <c r="N307" s="1">
        <v>6</v>
      </c>
      <c r="O307" s="1">
        <v>7</v>
      </c>
      <c r="P307" s="1">
        <v>6</v>
      </c>
      <c r="Q307" s="1">
        <v>15</v>
      </c>
      <c r="R307" s="1">
        <v>2</v>
      </c>
      <c r="S307" s="1">
        <v>4</v>
      </c>
      <c r="T307" s="1">
        <v>2</v>
      </c>
      <c r="U307" s="1">
        <v>3</v>
      </c>
      <c r="V307" s="1">
        <v>1</v>
      </c>
      <c r="W307" s="4">
        <v>0</v>
      </c>
    </row>
    <row r="308" spans="1:23" x14ac:dyDescent="0.2">
      <c r="A308" s="3">
        <v>42099</v>
      </c>
      <c r="B308" s="2">
        <v>35</v>
      </c>
      <c r="C308" s="1" t="s">
        <v>31</v>
      </c>
      <c r="D308" s="1" t="s">
        <v>23</v>
      </c>
      <c r="E308" s="1">
        <v>0</v>
      </c>
      <c r="F308" s="1">
        <v>0</v>
      </c>
      <c r="G308" s="1" t="s">
        <v>4</v>
      </c>
      <c r="H308" s="1">
        <v>0</v>
      </c>
      <c r="I308" s="1">
        <v>0</v>
      </c>
      <c r="J308" s="1" t="s">
        <v>4</v>
      </c>
      <c r="K308" s="1" t="s">
        <v>30</v>
      </c>
      <c r="L308" s="1">
        <v>15</v>
      </c>
      <c r="M308" s="1">
        <v>12</v>
      </c>
      <c r="N308" s="1">
        <v>4</v>
      </c>
      <c r="O308" s="1">
        <v>2</v>
      </c>
      <c r="P308" s="1">
        <v>9</v>
      </c>
      <c r="Q308" s="1">
        <v>5</v>
      </c>
      <c r="R308" s="1">
        <v>5</v>
      </c>
      <c r="S308" s="1">
        <v>3</v>
      </c>
      <c r="T308" s="1">
        <v>2</v>
      </c>
      <c r="U308" s="1">
        <v>0</v>
      </c>
      <c r="V308" s="1">
        <v>0</v>
      </c>
      <c r="W308" s="4">
        <v>0</v>
      </c>
    </row>
    <row r="309" spans="1:23" x14ac:dyDescent="0.2">
      <c r="A309" s="3">
        <v>42099</v>
      </c>
      <c r="B309" s="2">
        <v>35</v>
      </c>
      <c r="C309" s="1" t="s">
        <v>20</v>
      </c>
      <c r="D309" s="1" t="s">
        <v>28</v>
      </c>
      <c r="E309" s="1">
        <v>1</v>
      </c>
      <c r="F309" s="1">
        <v>0</v>
      </c>
      <c r="G309" s="1" t="s">
        <v>3</v>
      </c>
      <c r="H309" s="1">
        <v>1</v>
      </c>
      <c r="I309" s="1">
        <v>0</v>
      </c>
      <c r="J309" s="1" t="s">
        <v>3</v>
      </c>
      <c r="K309" s="1" t="s">
        <v>12</v>
      </c>
      <c r="L309" s="1">
        <v>16</v>
      </c>
      <c r="M309" s="1">
        <v>10</v>
      </c>
      <c r="N309" s="1">
        <v>4</v>
      </c>
      <c r="O309" s="1">
        <v>1</v>
      </c>
      <c r="P309" s="1">
        <v>14</v>
      </c>
      <c r="Q309" s="1">
        <v>18</v>
      </c>
      <c r="R309" s="1">
        <v>8</v>
      </c>
      <c r="S309" s="1">
        <v>4</v>
      </c>
      <c r="T309" s="1">
        <v>5</v>
      </c>
      <c r="U309" s="1">
        <v>2</v>
      </c>
      <c r="V309" s="1">
        <v>0</v>
      </c>
      <c r="W309" s="4">
        <v>0</v>
      </c>
    </row>
    <row r="310" spans="1:23" x14ac:dyDescent="0.2">
      <c r="A310" s="3">
        <v>42100</v>
      </c>
      <c r="B310" s="2">
        <v>35</v>
      </c>
      <c r="C310" s="1" t="s">
        <v>2</v>
      </c>
      <c r="D310" s="1" t="s">
        <v>29</v>
      </c>
      <c r="E310" s="1">
        <v>2</v>
      </c>
      <c r="F310" s="1">
        <v>1</v>
      </c>
      <c r="G310" s="1" t="s">
        <v>3</v>
      </c>
      <c r="H310" s="1">
        <v>1</v>
      </c>
      <c r="I310" s="1">
        <v>0</v>
      </c>
      <c r="J310" s="1" t="s">
        <v>3</v>
      </c>
      <c r="K310" s="1" t="s">
        <v>33</v>
      </c>
      <c r="L310" s="1">
        <v>5</v>
      </c>
      <c r="M310" s="1">
        <v>22</v>
      </c>
      <c r="N310" s="1">
        <v>3</v>
      </c>
      <c r="O310" s="1">
        <v>4</v>
      </c>
      <c r="P310" s="1">
        <v>11</v>
      </c>
      <c r="Q310" s="1">
        <v>11</v>
      </c>
      <c r="R310" s="1">
        <v>4</v>
      </c>
      <c r="S310" s="1">
        <v>13</v>
      </c>
      <c r="T310" s="1">
        <v>2</v>
      </c>
      <c r="U310" s="1">
        <v>1</v>
      </c>
      <c r="V310" s="1">
        <v>0</v>
      </c>
      <c r="W310" s="4">
        <v>0</v>
      </c>
    </row>
    <row r="311" spans="1:23" x14ac:dyDescent="0.2">
      <c r="A311" s="3">
        <v>42101</v>
      </c>
      <c r="B311" s="2">
        <v>35</v>
      </c>
      <c r="C311" s="1" t="s">
        <v>17</v>
      </c>
      <c r="D311" s="1" t="s">
        <v>13</v>
      </c>
      <c r="E311" s="1">
        <v>3</v>
      </c>
      <c r="F311" s="1">
        <v>3</v>
      </c>
      <c r="G311" s="1" t="s">
        <v>4</v>
      </c>
      <c r="H311" s="1">
        <v>2</v>
      </c>
      <c r="I311" s="1">
        <v>1</v>
      </c>
      <c r="J311" s="1" t="s">
        <v>3</v>
      </c>
      <c r="K311" s="1" t="s">
        <v>15</v>
      </c>
      <c r="L311" s="1">
        <v>21</v>
      </c>
      <c r="M311" s="1">
        <v>11</v>
      </c>
      <c r="N311" s="1">
        <v>7</v>
      </c>
      <c r="O311" s="1">
        <v>5</v>
      </c>
      <c r="P311" s="1">
        <v>8</v>
      </c>
      <c r="Q311" s="1">
        <v>12</v>
      </c>
      <c r="R311" s="1">
        <v>7</v>
      </c>
      <c r="S311" s="1">
        <v>3</v>
      </c>
      <c r="T311" s="1">
        <v>0</v>
      </c>
      <c r="U311" s="1">
        <v>4</v>
      </c>
      <c r="V311" s="1">
        <v>0</v>
      </c>
      <c r="W311" s="4">
        <v>0</v>
      </c>
    </row>
    <row r="312" spans="1:23" x14ac:dyDescent="0.2">
      <c r="A312" s="3">
        <v>42105</v>
      </c>
      <c r="B312" s="2">
        <v>35</v>
      </c>
      <c r="C312" s="1" t="s">
        <v>31</v>
      </c>
      <c r="D312" s="1" t="s">
        <v>1</v>
      </c>
      <c r="E312" s="1">
        <v>0</v>
      </c>
      <c r="F312" s="1">
        <v>1</v>
      </c>
      <c r="G312" s="1" t="s">
        <v>8</v>
      </c>
      <c r="H312" s="1">
        <v>0</v>
      </c>
      <c r="I312" s="1">
        <v>1</v>
      </c>
      <c r="J312" s="1" t="s">
        <v>8</v>
      </c>
      <c r="K312" s="1" t="s">
        <v>12</v>
      </c>
      <c r="L312" s="1">
        <v>8</v>
      </c>
      <c r="M312" s="1">
        <v>17</v>
      </c>
      <c r="N312" s="1">
        <v>4</v>
      </c>
      <c r="O312" s="1">
        <v>5</v>
      </c>
      <c r="P312" s="1">
        <v>15</v>
      </c>
      <c r="Q312" s="1">
        <v>7</v>
      </c>
      <c r="R312" s="1">
        <v>1</v>
      </c>
      <c r="S312" s="1">
        <v>6</v>
      </c>
      <c r="T312" s="1">
        <v>2</v>
      </c>
      <c r="U312" s="1">
        <v>0</v>
      </c>
      <c r="V312" s="1">
        <v>0</v>
      </c>
      <c r="W312" s="4">
        <v>0</v>
      </c>
    </row>
    <row r="313" spans="1:23" x14ac:dyDescent="0.2">
      <c r="A313" s="3">
        <v>42105</v>
      </c>
      <c r="B313" s="2">
        <v>35</v>
      </c>
      <c r="C313" s="1" t="s">
        <v>26</v>
      </c>
      <c r="D313" s="1" t="s">
        <v>14</v>
      </c>
      <c r="E313" s="1">
        <v>2</v>
      </c>
      <c r="F313" s="1">
        <v>0</v>
      </c>
      <c r="G313" s="1" t="s">
        <v>3</v>
      </c>
      <c r="H313" s="1">
        <v>0</v>
      </c>
      <c r="I313" s="1">
        <v>0</v>
      </c>
      <c r="J313" s="1" t="s">
        <v>4</v>
      </c>
      <c r="K313" s="1" t="s">
        <v>35</v>
      </c>
      <c r="L313" s="1">
        <v>9</v>
      </c>
      <c r="M313" s="1">
        <v>15</v>
      </c>
      <c r="N313" s="1">
        <v>4</v>
      </c>
      <c r="O313" s="1">
        <v>4</v>
      </c>
      <c r="P313" s="1">
        <v>7</v>
      </c>
      <c r="Q313" s="1">
        <v>11</v>
      </c>
      <c r="R313" s="1">
        <v>2</v>
      </c>
      <c r="S313" s="1">
        <v>5</v>
      </c>
      <c r="T313" s="1">
        <v>2</v>
      </c>
      <c r="U313" s="1">
        <v>0</v>
      </c>
      <c r="V313" s="1">
        <v>0</v>
      </c>
      <c r="W313" s="4">
        <v>0</v>
      </c>
    </row>
    <row r="314" spans="1:23" x14ac:dyDescent="0.2">
      <c r="A314" s="3">
        <v>42105</v>
      </c>
      <c r="B314" s="2">
        <v>35</v>
      </c>
      <c r="C314" s="1" t="s">
        <v>20</v>
      </c>
      <c r="D314" s="1" t="s">
        <v>2</v>
      </c>
      <c r="E314" s="1">
        <v>1</v>
      </c>
      <c r="F314" s="1">
        <v>4</v>
      </c>
      <c r="G314" s="1" t="s">
        <v>8</v>
      </c>
      <c r="H314" s="1">
        <v>0</v>
      </c>
      <c r="I314" s="1">
        <v>0</v>
      </c>
      <c r="J314" s="1" t="s">
        <v>4</v>
      </c>
      <c r="K314" s="1" t="s">
        <v>18</v>
      </c>
      <c r="L314" s="1">
        <v>12</v>
      </c>
      <c r="M314" s="1">
        <v>14</v>
      </c>
      <c r="N314" s="1">
        <v>3</v>
      </c>
      <c r="O314" s="1">
        <v>5</v>
      </c>
      <c r="P314" s="1">
        <v>15</v>
      </c>
      <c r="Q314" s="1">
        <v>17</v>
      </c>
      <c r="R314" s="1">
        <v>8</v>
      </c>
      <c r="S314" s="1">
        <v>4</v>
      </c>
      <c r="T314" s="1">
        <v>2</v>
      </c>
      <c r="U314" s="1">
        <v>2</v>
      </c>
      <c r="V314" s="1">
        <v>0</v>
      </c>
      <c r="W314" s="4">
        <v>0</v>
      </c>
    </row>
    <row r="315" spans="1:23" x14ac:dyDescent="0.2">
      <c r="A315" s="3">
        <v>42105</v>
      </c>
      <c r="B315" s="2">
        <v>35</v>
      </c>
      <c r="C315" s="1" t="s">
        <v>11</v>
      </c>
      <c r="D315" s="1" t="s">
        <v>7</v>
      </c>
      <c r="E315" s="1">
        <v>1</v>
      </c>
      <c r="F315" s="1">
        <v>1</v>
      </c>
      <c r="G315" s="1" t="s">
        <v>4</v>
      </c>
      <c r="H315" s="1">
        <v>0</v>
      </c>
      <c r="I315" s="1">
        <v>1</v>
      </c>
      <c r="J315" s="1" t="s">
        <v>8</v>
      </c>
      <c r="K315" s="1" t="s">
        <v>33</v>
      </c>
      <c r="L315" s="1">
        <v>11</v>
      </c>
      <c r="M315" s="1">
        <v>12</v>
      </c>
      <c r="N315" s="1">
        <v>3</v>
      </c>
      <c r="O315" s="1">
        <v>8</v>
      </c>
      <c r="P315" s="1">
        <v>18</v>
      </c>
      <c r="Q315" s="1">
        <v>12</v>
      </c>
      <c r="R315" s="1">
        <v>3</v>
      </c>
      <c r="S315" s="1">
        <v>6</v>
      </c>
      <c r="T315" s="1">
        <v>3</v>
      </c>
      <c r="U315" s="1">
        <v>3</v>
      </c>
      <c r="V315" s="1">
        <v>0</v>
      </c>
      <c r="W315" s="4">
        <v>0</v>
      </c>
    </row>
    <row r="316" spans="1:23" x14ac:dyDescent="0.2">
      <c r="A316" s="3">
        <v>42105</v>
      </c>
      <c r="B316" s="2">
        <v>35</v>
      </c>
      <c r="C316" s="1" t="s">
        <v>23</v>
      </c>
      <c r="D316" s="1" t="s">
        <v>17</v>
      </c>
      <c r="E316" s="1">
        <v>0</v>
      </c>
      <c r="F316" s="1">
        <v>1</v>
      </c>
      <c r="G316" s="1" t="s">
        <v>8</v>
      </c>
      <c r="H316" s="1">
        <v>0</v>
      </c>
      <c r="I316" s="1">
        <v>1</v>
      </c>
      <c r="J316" s="1" t="s">
        <v>8</v>
      </c>
      <c r="K316" s="1" t="s">
        <v>44</v>
      </c>
      <c r="L316" s="1">
        <v>14</v>
      </c>
      <c r="M316" s="1">
        <v>10</v>
      </c>
      <c r="N316" s="1">
        <v>3</v>
      </c>
      <c r="O316" s="1">
        <v>3</v>
      </c>
      <c r="P316" s="1">
        <v>11</v>
      </c>
      <c r="Q316" s="1">
        <v>12</v>
      </c>
      <c r="R316" s="1">
        <v>9</v>
      </c>
      <c r="S316" s="1">
        <v>6</v>
      </c>
      <c r="T316" s="1">
        <v>3</v>
      </c>
      <c r="U316" s="1">
        <v>2</v>
      </c>
      <c r="V316" s="1">
        <v>0</v>
      </c>
      <c r="W316" s="4">
        <v>1</v>
      </c>
    </row>
    <row r="317" spans="1:23" x14ac:dyDescent="0.2">
      <c r="A317" s="3">
        <v>42105</v>
      </c>
      <c r="B317" s="2">
        <v>35</v>
      </c>
      <c r="C317" s="1" t="s">
        <v>19</v>
      </c>
      <c r="D317" s="1" t="s">
        <v>6</v>
      </c>
      <c r="E317" s="1">
        <v>2</v>
      </c>
      <c r="F317" s="1">
        <v>3</v>
      </c>
      <c r="G317" s="1" t="s">
        <v>8</v>
      </c>
      <c r="H317" s="1">
        <v>2</v>
      </c>
      <c r="I317" s="1">
        <v>1</v>
      </c>
      <c r="J317" s="1" t="s">
        <v>3</v>
      </c>
      <c r="K317" s="1" t="s">
        <v>30</v>
      </c>
      <c r="L317" s="1">
        <v>8</v>
      </c>
      <c r="M317" s="1">
        <v>12</v>
      </c>
      <c r="N317" s="1">
        <v>5</v>
      </c>
      <c r="O317" s="1">
        <v>4</v>
      </c>
      <c r="P317" s="1">
        <v>15</v>
      </c>
      <c r="Q317" s="1">
        <v>15</v>
      </c>
      <c r="R317" s="1">
        <v>4</v>
      </c>
      <c r="S317" s="1">
        <v>6</v>
      </c>
      <c r="T317" s="1">
        <v>2</v>
      </c>
      <c r="U317" s="1">
        <v>2</v>
      </c>
      <c r="V317" s="1">
        <v>0</v>
      </c>
      <c r="W317" s="4">
        <v>0</v>
      </c>
    </row>
    <row r="318" spans="1:23" x14ac:dyDescent="0.2">
      <c r="A318" s="3">
        <v>42105</v>
      </c>
      <c r="B318" s="2">
        <v>35</v>
      </c>
      <c r="C318" s="1" t="s">
        <v>22</v>
      </c>
      <c r="D318" s="1" t="s">
        <v>16</v>
      </c>
      <c r="E318" s="1">
        <v>1</v>
      </c>
      <c r="F318" s="1">
        <v>1</v>
      </c>
      <c r="G318" s="1" t="s">
        <v>4</v>
      </c>
      <c r="H318" s="1">
        <v>1</v>
      </c>
      <c r="I318" s="1">
        <v>0</v>
      </c>
      <c r="J318" s="1" t="s">
        <v>3</v>
      </c>
      <c r="K318" s="1" t="s">
        <v>36</v>
      </c>
      <c r="L318" s="1">
        <v>11</v>
      </c>
      <c r="M318" s="1">
        <v>18</v>
      </c>
      <c r="N318" s="1">
        <v>3</v>
      </c>
      <c r="O318" s="1">
        <v>2</v>
      </c>
      <c r="P318" s="1">
        <v>17</v>
      </c>
      <c r="Q318" s="1">
        <v>13</v>
      </c>
      <c r="R318" s="1">
        <v>4</v>
      </c>
      <c r="S318" s="1">
        <v>10</v>
      </c>
      <c r="T318" s="1">
        <v>3</v>
      </c>
      <c r="U318" s="1">
        <v>1</v>
      </c>
      <c r="V318" s="1">
        <v>0</v>
      </c>
      <c r="W318" s="4">
        <v>0</v>
      </c>
    </row>
    <row r="319" spans="1:23" x14ac:dyDescent="0.2">
      <c r="A319" s="3">
        <v>42106</v>
      </c>
      <c r="B319" s="2">
        <v>36</v>
      </c>
      <c r="C319" s="1" t="s">
        <v>10</v>
      </c>
      <c r="D319" s="1" t="s">
        <v>29</v>
      </c>
      <c r="E319" s="1">
        <v>4</v>
      </c>
      <c r="F319" s="1">
        <v>2</v>
      </c>
      <c r="G319" s="1" t="s">
        <v>3</v>
      </c>
      <c r="H319" s="1">
        <v>2</v>
      </c>
      <c r="I319" s="1">
        <v>1</v>
      </c>
      <c r="J319" s="1" t="s">
        <v>3</v>
      </c>
      <c r="K319" s="1" t="s">
        <v>27</v>
      </c>
      <c r="L319" s="1">
        <v>11</v>
      </c>
      <c r="M319" s="1">
        <v>10</v>
      </c>
      <c r="N319" s="1">
        <v>7</v>
      </c>
      <c r="O319" s="1">
        <v>3</v>
      </c>
      <c r="P319" s="1">
        <v>9</v>
      </c>
      <c r="Q319" s="1">
        <v>16</v>
      </c>
      <c r="R319" s="1">
        <v>1</v>
      </c>
      <c r="S319" s="1">
        <v>5</v>
      </c>
      <c r="T319" s="1">
        <v>0</v>
      </c>
      <c r="U319" s="1">
        <v>3</v>
      </c>
      <c r="V319" s="1">
        <v>0</v>
      </c>
      <c r="W319" s="4">
        <v>0</v>
      </c>
    </row>
    <row r="320" spans="1:23" x14ac:dyDescent="0.2">
      <c r="A320" s="3">
        <v>42106</v>
      </c>
      <c r="B320" s="2">
        <v>36</v>
      </c>
      <c r="C320" s="1" t="s">
        <v>13</v>
      </c>
      <c r="D320" s="1" t="s">
        <v>32</v>
      </c>
      <c r="E320" s="1">
        <v>0</v>
      </c>
      <c r="F320" s="1">
        <v>1</v>
      </c>
      <c r="G320" s="1" t="s">
        <v>8</v>
      </c>
      <c r="H320" s="1">
        <v>0</v>
      </c>
      <c r="I320" s="1">
        <v>0</v>
      </c>
      <c r="J320" s="1" t="s">
        <v>4</v>
      </c>
      <c r="K320" s="1" t="s">
        <v>41</v>
      </c>
      <c r="L320" s="1">
        <v>15</v>
      </c>
      <c r="M320" s="1">
        <v>9</v>
      </c>
      <c r="N320" s="1">
        <v>4</v>
      </c>
      <c r="O320" s="1">
        <v>1</v>
      </c>
      <c r="P320" s="1">
        <v>12</v>
      </c>
      <c r="Q320" s="1">
        <v>6</v>
      </c>
      <c r="R320" s="1">
        <v>5</v>
      </c>
      <c r="S320" s="1">
        <v>6</v>
      </c>
      <c r="T320" s="1">
        <v>2</v>
      </c>
      <c r="U320" s="1">
        <v>1</v>
      </c>
      <c r="V320" s="1">
        <v>0</v>
      </c>
      <c r="W320" s="4">
        <v>0</v>
      </c>
    </row>
    <row r="321" spans="1:23" x14ac:dyDescent="0.2">
      <c r="A321" s="3">
        <v>42107</v>
      </c>
      <c r="B321" s="2">
        <v>36</v>
      </c>
      <c r="C321" s="1" t="s">
        <v>25</v>
      </c>
      <c r="D321" s="1" t="s">
        <v>28</v>
      </c>
      <c r="E321" s="1">
        <v>2</v>
      </c>
      <c r="F321" s="1">
        <v>0</v>
      </c>
      <c r="G321" s="1" t="s">
        <v>3</v>
      </c>
      <c r="H321" s="1">
        <v>1</v>
      </c>
      <c r="I321" s="1">
        <v>0</v>
      </c>
      <c r="J321" s="1" t="s">
        <v>3</v>
      </c>
      <c r="K321" s="1" t="s">
        <v>34</v>
      </c>
      <c r="L321" s="1">
        <v>14</v>
      </c>
      <c r="M321" s="1">
        <v>10</v>
      </c>
      <c r="N321" s="1">
        <v>6</v>
      </c>
      <c r="O321" s="1">
        <v>3</v>
      </c>
      <c r="P321" s="1">
        <v>8</v>
      </c>
      <c r="Q321" s="1">
        <v>17</v>
      </c>
      <c r="R321" s="1">
        <v>6</v>
      </c>
      <c r="S321" s="1">
        <v>6</v>
      </c>
      <c r="T321" s="1">
        <v>2</v>
      </c>
      <c r="U321" s="1">
        <v>0</v>
      </c>
      <c r="V321" s="1">
        <v>0</v>
      </c>
      <c r="W321" s="4">
        <v>1</v>
      </c>
    </row>
    <row r="322" spans="1:23" x14ac:dyDescent="0.2">
      <c r="A322" s="3">
        <v>42112</v>
      </c>
      <c r="B322" s="2">
        <v>36</v>
      </c>
      <c r="C322" s="1" t="s">
        <v>32</v>
      </c>
      <c r="D322" s="1" t="s">
        <v>10</v>
      </c>
      <c r="E322" s="1">
        <v>1</v>
      </c>
      <c r="F322" s="1">
        <v>0</v>
      </c>
      <c r="G322" s="1" t="s">
        <v>3</v>
      </c>
      <c r="H322" s="1">
        <v>1</v>
      </c>
      <c r="I322" s="1">
        <v>0</v>
      </c>
      <c r="J322" s="1" t="s">
        <v>3</v>
      </c>
      <c r="K322" s="1" t="s">
        <v>12</v>
      </c>
      <c r="L322" s="1">
        <v>7</v>
      </c>
      <c r="M322" s="1">
        <v>15</v>
      </c>
      <c r="N322" s="1">
        <v>2</v>
      </c>
      <c r="O322" s="1">
        <v>2</v>
      </c>
      <c r="P322" s="1">
        <v>13</v>
      </c>
      <c r="Q322" s="1">
        <v>11</v>
      </c>
      <c r="R322" s="1">
        <v>3</v>
      </c>
      <c r="S322" s="1">
        <v>7</v>
      </c>
      <c r="T322" s="1">
        <v>7</v>
      </c>
      <c r="U322" s="1">
        <v>1</v>
      </c>
      <c r="V322" s="1">
        <v>0</v>
      </c>
      <c r="W322" s="4">
        <v>0</v>
      </c>
    </row>
    <row r="323" spans="1:23" x14ac:dyDescent="0.2">
      <c r="A323" s="3">
        <v>42112</v>
      </c>
      <c r="B323" s="2">
        <v>36</v>
      </c>
      <c r="C323" s="1" t="s">
        <v>2</v>
      </c>
      <c r="D323" s="1" t="s">
        <v>19</v>
      </c>
      <c r="E323" s="1">
        <v>0</v>
      </c>
      <c r="F323" s="1">
        <v>2</v>
      </c>
      <c r="G323" s="1" t="s">
        <v>8</v>
      </c>
      <c r="H323" s="1">
        <v>0</v>
      </c>
      <c r="I323" s="1">
        <v>1</v>
      </c>
      <c r="J323" s="1" t="s">
        <v>8</v>
      </c>
      <c r="K323" s="1" t="s">
        <v>5</v>
      </c>
      <c r="L323" s="1">
        <v>19</v>
      </c>
      <c r="M323" s="1">
        <v>8</v>
      </c>
      <c r="N323" s="1">
        <v>4</v>
      </c>
      <c r="O323" s="1">
        <v>4</v>
      </c>
      <c r="P323" s="1">
        <v>17</v>
      </c>
      <c r="Q323" s="1">
        <v>17</v>
      </c>
      <c r="R323" s="1">
        <v>7</v>
      </c>
      <c r="S323" s="1">
        <v>6</v>
      </c>
      <c r="T323" s="1">
        <v>3</v>
      </c>
      <c r="U323" s="1">
        <v>3</v>
      </c>
      <c r="V323" s="1">
        <v>0</v>
      </c>
      <c r="W323" s="4">
        <v>0</v>
      </c>
    </row>
    <row r="324" spans="1:23" x14ac:dyDescent="0.2">
      <c r="A324" s="3">
        <v>42112</v>
      </c>
      <c r="B324" s="2">
        <v>36</v>
      </c>
      <c r="C324" s="1" t="s">
        <v>7</v>
      </c>
      <c r="D324" s="1" t="s">
        <v>31</v>
      </c>
      <c r="E324" s="1">
        <v>1</v>
      </c>
      <c r="F324" s="1">
        <v>0</v>
      </c>
      <c r="G324" s="1" t="s">
        <v>3</v>
      </c>
      <c r="H324" s="1">
        <v>1</v>
      </c>
      <c r="I324" s="1">
        <v>0</v>
      </c>
      <c r="J324" s="1" t="s">
        <v>3</v>
      </c>
      <c r="K324" s="1" t="s">
        <v>9</v>
      </c>
      <c r="L324" s="1">
        <v>21</v>
      </c>
      <c r="M324" s="1">
        <v>10</v>
      </c>
      <c r="N324" s="1">
        <v>8</v>
      </c>
      <c r="O324" s="1">
        <v>1</v>
      </c>
      <c r="P324" s="1">
        <v>12</v>
      </c>
      <c r="Q324" s="1">
        <v>15</v>
      </c>
      <c r="R324" s="1">
        <v>5</v>
      </c>
      <c r="S324" s="1">
        <v>6</v>
      </c>
      <c r="T324" s="1">
        <v>1</v>
      </c>
      <c r="U324" s="1">
        <v>2</v>
      </c>
      <c r="V324" s="1">
        <v>0</v>
      </c>
      <c r="W324" s="4">
        <v>1</v>
      </c>
    </row>
    <row r="325" spans="1:23" x14ac:dyDescent="0.2">
      <c r="A325" s="3">
        <v>42112</v>
      </c>
      <c r="B325" s="2">
        <v>36</v>
      </c>
      <c r="C325" s="1" t="s">
        <v>6</v>
      </c>
      <c r="D325" s="1" t="s">
        <v>11</v>
      </c>
      <c r="E325" s="1">
        <v>2</v>
      </c>
      <c r="F325" s="1">
        <v>0</v>
      </c>
      <c r="G325" s="1" t="s">
        <v>3</v>
      </c>
      <c r="H325" s="1">
        <v>1</v>
      </c>
      <c r="I325" s="1">
        <v>0</v>
      </c>
      <c r="J325" s="1" t="s">
        <v>3</v>
      </c>
      <c r="K325" s="1" t="s">
        <v>44</v>
      </c>
      <c r="L325" s="1">
        <v>18</v>
      </c>
      <c r="M325" s="1">
        <v>10</v>
      </c>
      <c r="N325" s="1">
        <v>6</v>
      </c>
      <c r="O325" s="1">
        <v>6</v>
      </c>
      <c r="P325" s="1">
        <v>6</v>
      </c>
      <c r="Q325" s="1">
        <v>5</v>
      </c>
      <c r="R325" s="1">
        <v>6</v>
      </c>
      <c r="S325" s="1">
        <v>3</v>
      </c>
      <c r="T325" s="1">
        <v>0</v>
      </c>
      <c r="U325" s="1">
        <v>2</v>
      </c>
      <c r="V325" s="1">
        <v>0</v>
      </c>
      <c r="W325" s="4">
        <v>0</v>
      </c>
    </row>
    <row r="326" spans="1:23" x14ac:dyDescent="0.2">
      <c r="A326" s="3">
        <v>42112</v>
      </c>
      <c r="B326" s="2">
        <v>36</v>
      </c>
      <c r="C326" s="1" t="s">
        <v>16</v>
      </c>
      <c r="D326" s="1" t="s">
        <v>26</v>
      </c>
      <c r="E326" s="1">
        <v>2</v>
      </c>
      <c r="F326" s="1">
        <v>1</v>
      </c>
      <c r="G326" s="1" t="s">
        <v>3</v>
      </c>
      <c r="H326" s="1">
        <v>0</v>
      </c>
      <c r="I326" s="1">
        <v>1</v>
      </c>
      <c r="J326" s="1" t="s">
        <v>8</v>
      </c>
      <c r="K326" s="1" t="s">
        <v>27</v>
      </c>
      <c r="L326" s="1">
        <v>15</v>
      </c>
      <c r="M326" s="1">
        <v>12</v>
      </c>
      <c r="N326" s="1">
        <v>2</v>
      </c>
      <c r="O326" s="1">
        <v>6</v>
      </c>
      <c r="P326" s="1">
        <v>17</v>
      </c>
      <c r="Q326" s="1">
        <v>17</v>
      </c>
      <c r="R326" s="1">
        <v>2</v>
      </c>
      <c r="S326" s="1">
        <v>5</v>
      </c>
      <c r="T326" s="1">
        <v>0</v>
      </c>
      <c r="U326" s="1">
        <v>4</v>
      </c>
      <c r="V326" s="1">
        <v>0</v>
      </c>
      <c r="W326" s="4">
        <v>0</v>
      </c>
    </row>
    <row r="327" spans="1:23" x14ac:dyDescent="0.2">
      <c r="A327" s="3">
        <v>42113</v>
      </c>
      <c r="B327" s="2">
        <v>37</v>
      </c>
      <c r="C327" s="1" t="s">
        <v>29</v>
      </c>
      <c r="D327" s="1" t="s">
        <v>22</v>
      </c>
      <c r="E327" s="1">
        <v>2</v>
      </c>
      <c r="F327" s="1">
        <v>0</v>
      </c>
      <c r="G327" s="1" t="s">
        <v>3</v>
      </c>
      <c r="H327" s="1">
        <v>2</v>
      </c>
      <c r="I327" s="1">
        <v>0</v>
      </c>
      <c r="J327" s="1" t="s">
        <v>3</v>
      </c>
      <c r="K327" s="1" t="s">
        <v>18</v>
      </c>
      <c r="L327" s="1">
        <v>18</v>
      </c>
      <c r="M327" s="1">
        <v>9</v>
      </c>
      <c r="N327" s="1">
        <v>3</v>
      </c>
      <c r="O327" s="1">
        <v>3</v>
      </c>
      <c r="P327" s="1">
        <v>10</v>
      </c>
      <c r="Q327" s="1">
        <v>6</v>
      </c>
      <c r="R327" s="1">
        <v>6</v>
      </c>
      <c r="S327" s="1">
        <v>3</v>
      </c>
      <c r="T327" s="1">
        <v>2</v>
      </c>
      <c r="U327" s="1">
        <v>2</v>
      </c>
      <c r="V327" s="1">
        <v>0</v>
      </c>
      <c r="W327" s="4">
        <v>0</v>
      </c>
    </row>
    <row r="328" spans="1:23" x14ac:dyDescent="0.2">
      <c r="A328" s="3">
        <v>42113</v>
      </c>
      <c r="B328" s="2">
        <v>37</v>
      </c>
      <c r="C328" s="1" t="s">
        <v>28</v>
      </c>
      <c r="D328" s="1" t="s">
        <v>23</v>
      </c>
      <c r="E328" s="1">
        <v>1</v>
      </c>
      <c r="F328" s="1">
        <v>3</v>
      </c>
      <c r="G328" s="1" t="s">
        <v>8</v>
      </c>
      <c r="H328" s="1">
        <v>0</v>
      </c>
      <c r="I328" s="1">
        <v>1</v>
      </c>
      <c r="J328" s="1" t="s">
        <v>8</v>
      </c>
      <c r="K328" s="1" t="s">
        <v>35</v>
      </c>
      <c r="L328" s="1">
        <v>11</v>
      </c>
      <c r="M328" s="1">
        <v>14</v>
      </c>
      <c r="N328" s="1">
        <v>5</v>
      </c>
      <c r="O328" s="1">
        <v>8</v>
      </c>
      <c r="P328" s="1">
        <v>11</v>
      </c>
      <c r="Q328" s="1">
        <v>13</v>
      </c>
      <c r="R328" s="1">
        <v>4</v>
      </c>
      <c r="S328" s="1">
        <v>3</v>
      </c>
      <c r="T328" s="1">
        <v>2</v>
      </c>
      <c r="U328" s="1">
        <v>4</v>
      </c>
      <c r="V328" s="1">
        <v>0</v>
      </c>
      <c r="W328" s="4">
        <v>0</v>
      </c>
    </row>
    <row r="329" spans="1:23" x14ac:dyDescent="0.2">
      <c r="A329" s="3">
        <v>42119</v>
      </c>
      <c r="B329" s="2">
        <v>37</v>
      </c>
      <c r="C329" s="1" t="s">
        <v>31</v>
      </c>
      <c r="D329" s="1" t="s">
        <v>6</v>
      </c>
      <c r="E329" s="1">
        <v>0</v>
      </c>
      <c r="F329" s="1">
        <v>1</v>
      </c>
      <c r="G329" s="1" t="s">
        <v>8</v>
      </c>
      <c r="H329" s="1">
        <v>0</v>
      </c>
      <c r="I329" s="1">
        <v>0</v>
      </c>
      <c r="J329" s="1" t="s">
        <v>4</v>
      </c>
      <c r="K329" s="1" t="s">
        <v>18</v>
      </c>
      <c r="L329" s="1">
        <v>12</v>
      </c>
      <c r="M329" s="1">
        <v>8</v>
      </c>
      <c r="N329" s="1">
        <v>4</v>
      </c>
      <c r="O329" s="1">
        <v>4</v>
      </c>
      <c r="P329" s="1">
        <v>16</v>
      </c>
      <c r="Q329" s="1">
        <v>16</v>
      </c>
      <c r="R329" s="1">
        <v>6</v>
      </c>
      <c r="S329" s="1">
        <v>4</v>
      </c>
      <c r="T329" s="1">
        <v>3</v>
      </c>
      <c r="U329" s="1">
        <v>0</v>
      </c>
      <c r="V329" s="1">
        <v>0</v>
      </c>
      <c r="W329" s="4">
        <v>0</v>
      </c>
    </row>
    <row r="330" spans="1:23" x14ac:dyDescent="0.2">
      <c r="A330" s="3">
        <v>42119</v>
      </c>
      <c r="B330" s="2">
        <v>37</v>
      </c>
      <c r="C330" s="1" t="s">
        <v>2</v>
      </c>
      <c r="D330" s="1" t="s">
        <v>14</v>
      </c>
      <c r="E330" s="1">
        <v>0</v>
      </c>
      <c r="F330" s="1">
        <v>2</v>
      </c>
      <c r="G330" s="1" t="s">
        <v>8</v>
      </c>
      <c r="H330" s="1">
        <v>0</v>
      </c>
      <c r="I330" s="1">
        <v>0</v>
      </c>
      <c r="J330" s="1" t="s">
        <v>4</v>
      </c>
      <c r="K330" s="1" t="s">
        <v>27</v>
      </c>
      <c r="L330" s="1">
        <v>7</v>
      </c>
      <c r="M330" s="1">
        <v>21</v>
      </c>
      <c r="N330" s="1">
        <v>3</v>
      </c>
      <c r="O330" s="1">
        <v>7</v>
      </c>
      <c r="P330" s="1">
        <v>15</v>
      </c>
      <c r="Q330" s="1">
        <v>10</v>
      </c>
      <c r="R330" s="1">
        <v>0</v>
      </c>
      <c r="S330" s="1">
        <v>9</v>
      </c>
      <c r="T330" s="1">
        <v>0</v>
      </c>
      <c r="U330" s="1">
        <v>0</v>
      </c>
      <c r="V330" s="1">
        <v>0</v>
      </c>
      <c r="W330" s="4">
        <v>0</v>
      </c>
    </row>
    <row r="331" spans="1:23" x14ac:dyDescent="0.2">
      <c r="A331" s="3">
        <v>42119</v>
      </c>
      <c r="B331" s="2">
        <v>37</v>
      </c>
      <c r="C331" s="1" t="s">
        <v>29</v>
      </c>
      <c r="D331" s="1" t="s">
        <v>17</v>
      </c>
      <c r="E331" s="1">
        <v>3</v>
      </c>
      <c r="F331" s="1">
        <v>2</v>
      </c>
      <c r="G331" s="1" t="s">
        <v>3</v>
      </c>
      <c r="H331" s="1">
        <v>1</v>
      </c>
      <c r="I331" s="1">
        <v>0</v>
      </c>
      <c r="J331" s="1" t="s">
        <v>3</v>
      </c>
      <c r="K331" s="1" t="s">
        <v>12</v>
      </c>
      <c r="L331" s="1">
        <v>11</v>
      </c>
      <c r="M331" s="1">
        <v>13</v>
      </c>
      <c r="N331" s="1">
        <v>4</v>
      </c>
      <c r="O331" s="1">
        <v>4</v>
      </c>
      <c r="P331" s="1">
        <v>13</v>
      </c>
      <c r="Q331" s="1">
        <v>11</v>
      </c>
      <c r="R331" s="1">
        <v>7</v>
      </c>
      <c r="S331" s="1">
        <v>6</v>
      </c>
      <c r="T331" s="1">
        <v>1</v>
      </c>
      <c r="U331" s="1">
        <v>2</v>
      </c>
      <c r="V331" s="1">
        <v>0</v>
      </c>
      <c r="W331" s="4">
        <v>0</v>
      </c>
    </row>
    <row r="332" spans="1:23" x14ac:dyDescent="0.2">
      <c r="A332" s="3">
        <v>42119</v>
      </c>
      <c r="B332" s="2">
        <v>37</v>
      </c>
      <c r="C332" s="1" t="s">
        <v>28</v>
      </c>
      <c r="D332" s="1" t="s">
        <v>11</v>
      </c>
      <c r="E332" s="1">
        <v>2</v>
      </c>
      <c r="F332" s="1">
        <v>3</v>
      </c>
      <c r="G332" s="1" t="s">
        <v>8</v>
      </c>
      <c r="H332" s="1">
        <v>1</v>
      </c>
      <c r="I332" s="1">
        <v>1</v>
      </c>
      <c r="J332" s="1" t="s">
        <v>4</v>
      </c>
      <c r="K332" s="1" t="s">
        <v>21</v>
      </c>
      <c r="L332" s="1">
        <v>12</v>
      </c>
      <c r="M332" s="1">
        <v>11</v>
      </c>
      <c r="N332" s="1">
        <v>4</v>
      </c>
      <c r="O332" s="1">
        <v>6</v>
      </c>
      <c r="P332" s="1">
        <v>14</v>
      </c>
      <c r="Q332" s="1">
        <v>9</v>
      </c>
      <c r="R332" s="1">
        <v>9</v>
      </c>
      <c r="S332" s="1">
        <v>6</v>
      </c>
      <c r="T332" s="1">
        <v>1</v>
      </c>
      <c r="U332" s="1">
        <v>2</v>
      </c>
      <c r="V332" s="1">
        <v>0</v>
      </c>
      <c r="W332" s="4">
        <v>0</v>
      </c>
    </row>
    <row r="333" spans="1:23" x14ac:dyDescent="0.2">
      <c r="A333" s="3">
        <v>42119</v>
      </c>
      <c r="B333" s="2">
        <v>37</v>
      </c>
      <c r="C333" s="1" t="s">
        <v>13</v>
      </c>
      <c r="D333" s="1" t="s">
        <v>22</v>
      </c>
      <c r="E333" s="1">
        <v>0</v>
      </c>
      <c r="F333" s="1">
        <v>0</v>
      </c>
      <c r="G333" s="1" t="s">
        <v>4</v>
      </c>
      <c r="H333" s="1">
        <v>0</v>
      </c>
      <c r="I333" s="1">
        <v>0</v>
      </c>
      <c r="J333" s="1" t="s">
        <v>4</v>
      </c>
      <c r="K333" s="1" t="s">
        <v>9</v>
      </c>
      <c r="L333" s="1">
        <v>18</v>
      </c>
      <c r="M333" s="1">
        <v>8</v>
      </c>
      <c r="N333" s="1">
        <v>7</v>
      </c>
      <c r="O333" s="1">
        <v>2</v>
      </c>
      <c r="P333" s="1">
        <v>14</v>
      </c>
      <c r="Q333" s="1">
        <v>12</v>
      </c>
      <c r="R333" s="1">
        <v>6</v>
      </c>
      <c r="S333" s="1">
        <v>6</v>
      </c>
      <c r="T333" s="1">
        <v>1</v>
      </c>
      <c r="U333" s="1">
        <v>0</v>
      </c>
      <c r="V333" s="1">
        <v>0</v>
      </c>
      <c r="W333" s="4">
        <v>0</v>
      </c>
    </row>
    <row r="334" spans="1:23" x14ac:dyDescent="0.2">
      <c r="A334" s="3">
        <v>42119</v>
      </c>
      <c r="B334" s="2">
        <v>37</v>
      </c>
      <c r="C334" s="1" t="s">
        <v>26</v>
      </c>
      <c r="D334" s="1" t="s">
        <v>23</v>
      </c>
      <c r="E334" s="1">
        <v>2</v>
      </c>
      <c r="F334" s="1">
        <v>2</v>
      </c>
      <c r="G334" s="1" t="s">
        <v>4</v>
      </c>
      <c r="H334" s="1">
        <v>1</v>
      </c>
      <c r="I334" s="1">
        <v>1</v>
      </c>
      <c r="J334" s="1" t="s">
        <v>4</v>
      </c>
      <c r="K334" s="1" t="s">
        <v>5</v>
      </c>
      <c r="L334" s="1">
        <v>13</v>
      </c>
      <c r="M334" s="1">
        <v>7</v>
      </c>
      <c r="N334" s="1">
        <v>4</v>
      </c>
      <c r="O334" s="1">
        <v>2</v>
      </c>
      <c r="P334" s="1">
        <v>9</v>
      </c>
      <c r="Q334" s="1">
        <v>10</v>
      </c>
      <c r="R334" s="1">
        <v>8</v>
      </c>
      <c r="S334" s="1">
        <v>3</v>
      </c>
      <c r="T334" s="1">
        <v>1</v>
      </c>
      <c r="U334" s="1">
        <v>3</v>
      </c>
      <c r="V334" s="1">
        <v>0</v>
      </c>
      <c r="W334" s="4">
        <v>0</v>
      </c>
    </row>
    <row r="335" spans="1:23" x14ac:dyDescent="0.2">
      <c r="A335" s="3">
        <v>42119</v>
      </c>
      <c r="B335" s="2">
        <v>37</v>
      </c>
      <c r="C335" s="1" t="s">
        <v>16</v>
      </c>
      <c r="D335" s="1" t="s">
        <v>20</v>
      </c>
      <c r="E335" s="1">
        <v>1</v>
      </c>
      <c r="F335" s="1">
        <v>1</v>
      </c>
      <c r="G335" s="1" t="s">
        <v>4</v>
      </c>
      <c r="H335" s="1">
        <v>1</v>
      </c>
      <c r="I335" s="1">
        <v>1</v>
      </c>
      <c r="J335" s="1" t="s">
        <v>4</v>
      </c>
      <c r="K335" s="1" t="s">
        <v>30</v>
      </c>
      <c r="L335" s="1">
        <v>23</v>
      </c>
      <c r="M335" s="1">
        <v>15</v>
      </c>
      <c r="N335" s="1">
        <v>8</v>
      </c>
      <c r="O335" s="1">
        <v>5</v>
      </c>
      <c r="P335" s="1">
        <v>14</v>
      </c>
      <c r="Q335" s="1">
        <v>15</v>
      </c>
      <c r="R335" s="1">
        <v>9</v>
      </c>
      <c r="S335" s="1">
        <v>8</v>
      </c>
      <c r="T335" s="1">
        <v>2</v>
      </c>
      <c r="U335" s="1">
        <v>3</v>
      </c>
      <c r="V335" s="1">
        <v>0</v>
      </c>
      <c r="W335" s="4">
        <v>0</v>
      </c>
    </row>
    <row r="336" spans="1:23" x14ac:dyDescent="0.2">
      <c r="A336" s="3">
        <v>42119</v>
      </c>
      <c r="B336" s="2">
        <v>37</v>
      </c>
      <c r="C336" s="1" t="s">
        <v>19</v>
      </c>
      <c r="D336" s="1" t="s">
        <v>25</v>
      </c>
      <c r="E336" s="1">
        <v>0</v>
      </c>
      <c r="F336" s="1">
        <v>0</v>
      </c>
      <c r="G336" s="1" t="s">
        <v>4</v>
      </c>
      <c r="H336" s="1">
        <v>0</v>
      </c>
      <c r="I336" s="1">
        <v>0</v>
      </c>
      <c r="J336" s="1" t="s">
        <v>4</v>
      </c>
      <c r="K336" s="1" t="s">
        <v>36</v>
      </c>
      <c r="L336" s="1">
        <v>10</v>
      </c>
      <c r="M336" s="1">
        <v>22</v>
      </c>
      <c r="N336" s="1">
        <v>4</v>
      </c>
      <c r="O336" s="1">
        <v>5</v>
      </c>
      <c r="P336" s="1">
        <v>12</v>
      </c>
      <c r="Q336" s="1">
        <v>11</v>
      </c>
      <c r="R336" s="1">
        <v>2</v>
      </c>
      <c r="S336" s="1">
        <v>4</v>
      </c>
      <c r="T336" s="1">
        <v>1</v>
      </c>
      <c r="U336" s="1">
        <v>0</v>
      </c>
      <c r="V336" s="1">
        <v>0</v>
      </c>
      <c r="W336" s="4">
        <v>0</v>
      </c>
    </row>
    <row r="337" spans="1:23" x14ac:dyDescent="0.2">
      <c r="A337" s="3">
        <v>42120</v>
      </c>
      <c r="B337" s="2">
        <v>38</v>
      </c>
      <c r="C337" s="1" t="s">
        <v>1</v>
      </c>
      <c r="D337" s="1" t="s">
        <v>32</v>
      </c>
      <c r="E337" s="1">
        <v>0</v>
      </c>
      <c r="F337" s="1">
        <v>0</v>
      </c>
      <c r="G337" s="1" t="s">
        <v>4</v>
      </c>
      <c r="H337" s="1">
        <v>0</v>
      </c>
      <c r="I337" s="1">
        <v>0</v>
      </c>
      <c r="J337" s="1" t="s">
        <v>4</v>
      </c>
      <c r="K337" s="1" t="s">
        <v>33</v>
      </c>
      <c r="L337" s="1">
        <v>12</v>
      </c>
      <c r="M337" s="1">
        <v>7</v>
      </c>
      <c r="N337" s="1">
        <v>1</v>
      </c>
      <c r="O337" s="1">
        <v>3</v>
      </c>
      <c r="P337" s="1">
        <v>17</v>
      </c>
      <c r="Q337" s="1">
        <v>11</v>
      </c>
      <c r="R337" s="1">
        <v>6</v>
      </c>
      <c r="S337" s="1">
        <v>2</v>
      </c>
      <c r="T337" s="1">
        <v>4</v>
      </c>
      <c r="U337" s="1">
        <v>3</v>
      </c>
      <c r="V337" s="1">
        <v>0</v>
      </c>
      <c r="W337" s="4">
        <v>0</v>
      </c>
    </row>
    <row r="338" spans="1:23" x14ac:dyDescent="0.2">
      <c r="A338" s="3">
        <v>42120</v>
      </c>
      <c r="B338" s="2">
        <v>38</v>
      </c>
      <c r="C338" s="1" t="s">
        <v>7</v>
      </c>
      <c r="D338" s="1" t="s">
        <v>10</v>
      </c>
      <c r="E338" s="1">
        <v>3</v>
      </c>
      <c r="F338" s="1">
        <v>0</v>
      </c>
      <c r="G338" s="1" t="s">
        <v>3</v>
      </c>
      <c r="H338" s="1">
        <v>2</v>
      </c>
      <c r="I338" s="1">
        <v>0</v>
      </c>
      <c r="J338" s="1" t="s">
        <v>3</v>
      </c>
      <c r="K338" s="1" t="s">
        <v>41</v>
      </c>
      <c r="L338" s="1">
        <v>9</v>
      </c>
      <c r="M338" s="1">
        <v>17</v>
      </c>
      <c r="N338" s="1">
        <v>7</v>
      </c>
      <c r="O338" s="1">
        <v>4</v>
      </c>
      <c r="P338" s="1">
        <v>6</v>
      </c>
      <c r="Q338" s="1">
        <v>10</v>
      </c>
      <c r="R338" s="1">
        <v>7</v>
      </c>
      <c r="S338" s="1">
        <v>7</v>
      </c>
      <c r="T338" s="1">
        <v>0</v>
      </c>
      <c r="U338" s="1">
        <v>2</v>
      </c>
      <c r="V338" s="1">
        <v>0</v>
      </c>
      <c r="W338" s="4">
        <v>0</v>
      </c>
    </row>
    <row r="339" spans="1:23" x14ac:dyDescent="0.2">
      <c r="A339" s="3">
        <v>42122</v>
      </c>
      <c r="B339" s="2">
        <v>38</v>
      </c>
      <c r="C339" s="1" t="s">
        <v>14</v>
      </c>
      <c r="D339" s="1" t="s">
        <v>25</v>
      </c>
      <c r="E339" s="1">
        <v>1</v>
      </c>
      <c r="F339" s="1">
        <v>0</v>
      </c>
      <c r="G339" s="1" t="s">
        <v>3</v>
      </c>
      <c r="H339" s="1">
        <v>1</v>
      </c>
      <c r="I339" s="1">
        <v>0</v>
      </c>
      <c r="J339" s="1" t="s">
        <v>3</v>
      </c>
      <c r="K339" s="1" t="s">
        <v>44</v>
      </c>
      <c r="L339" s="1">
        <v>7</v>
      </c>
      <c r="M339" s="1">
        <v>12</v>
      </c>
      <c r="N339" s="1">
        <v>4</v>
      </c>
      <c r="O339" s="1">
        <v>9</v>
      </c>
      <c r="P339" s="1">
        <v>10</v>
      </c>
      <c r="Q339" s="1">
        <v>10</v>
      </c>
      <c r="R339" s="1">
        <v>7</v>
      </c>
      <c r="S339" s="1">
        <v>7</v>
      </c>
      <c r="T339" s="1">
        <v>2</v>
      </c>
      <c r="U339" s="1">
        <v>0</v>
      </c>
      <c r="V339" s="1">
        <v>0</v>
      </c>
      <c r="W339" s="4">
        <v>0</v>
      </c>
    </row>
    <row r="340" spans="1:23" x14ac:dyDescent="0.2">
      <c r="A340" s="3">
        <v>42123</v>
      </c>
      <c r="B340" s="2">
        <v>38</v>
      </c>
      <c r="C340" s="1" t="s">
        <v>6</v>
      </c>
      <c r="D340" s="1" t="s">
        <v>32</v>
      </c>
      <c r="E340" s="1">
        <v>1</v>
      </c>
      <c r="F340" s="1">
        <v>3</v>
      </c>
      <c r="G340" s="1" t="s">
        <v>8</v>
      </c>
      <c r="H340" s="1">
        <v>1</v>
      </c>
      <c r="I340" s="1">
        <v>0</v>
      </c>
      <c r="J340" s="1" t="s">
        <v>3</v>
      </c>
      <c r="K340" s="1" t="s">
        <v>27</v>
      </c>
      <c r="L340" s="1">
        <v>8</v>
      </c>
      <c r="M340" s="1">
        <v>11</v>
      </c>
      <c r="N340" s="1">
        <v>2</v>
      </c>
      <c r="O340" s="1">
        <v>4</v>
      </c>
      <c r="P340" s="1">
        <v>10</v>
      </c>
      <c r="Q340" s="1">
        <v>1</v>
      </c>
      <c r="R340" s="1">
        <v>2</v>
      </c>
      <c r="S340" s="1">
        <v>6</v>
      </c>
      <c r="T340" s="1">
        <v>1</v>
      </c>
      <c r="U340" s="1">
        <v>0</v>
      </c>
      <c r="V340" s="1">
        <v>0</v>
      </c>
      <c r="W340" s="4">
        <v>0</v>
      </c>
    </row>
    <row r="341" spans="1:23" x14ac:dyDescent="0.2">
      <c r="A341" s="3">
        <v>42126</v>
      </c>
      <c r="B341" s="2">
        <v>38</v>
      </c>
      <c r="C341" s="1" t="s">
        <v>17</v>
      </c>
      <c r="D341" s="1" t="s">
        <v>7</v>
      </c>
      <c r="E341" s="1">
        <v>3</v>
      </c>
      <c r="F341" s="1">
        <v>2</v>
      </c>
      <c r="G341" s="1" t="s">
        <v>3</v>
      </c>
      <c r="H341" s="1">
        <v>2</v>
      </c>
      <c r="I341" s="1">
        <v>0</v>
      </c>
      <c r="J341" s="1" t="s">
        <v>3</v>
      </c>
      <c r="K341" s="1" t="s">
        <v>27</v>
      </c>
      <c r="L341" s="1">
        <v>11</v>
      </c>
      <c r="M341" s="1">
        <v>9</v>
      </c>
      <c r="N341" s="1">
        <v>4</v>
      </c>
      <c r="O341" s="1">
        <v>5</v>
      </c>
      <c r="P341" s="1">
        <v>13</v>
      </c>
      <c r="Q341" s="1">
        <v>12</v>
      </c>
      <c r="R341" s="1">
        <v>5</v>
      </c>
      <c r="S341" s="1">
        <v>3</v>
      </c>
      <c r="T341" s="1">
        <v>2</v>
      </c>
      <c r="U341" s="1">
        <v>1</v>
      </c>
      <c r="V341" s="1">
        <v>0</v>
      </c>
      <c r="W341" s="4">
        <v>0</v>
      </c>
    </row>
    <row r="342" spans="1:23" x14ac:dyDescent="0.2">
      <c r="A342" s="3">
        <v>42126</v>
      </c>
      <c r="B342" s="2">
        <v>38</v>
      </c>
      <c r="C342" s="1" t="s">
        <v>6</v>
      </c>
      <c r="D342" s="1" t="s">
        <v>28</v>
      </c>
      <c r="E342" s="1">
        <v>3</v>
      </c>
      <c r="F342" s="1">
        <v>0</v>
      </c>
      <c r="G342" s="1" t="s">
        <v>3</v>
      </c>
      <c r="H342" s="1">
        <v>2</v>
      </c>
      <c r="I342" s="1">
        <v>0</v>
      </c>
      <c r="J342" s="1" t="s">
        <v>3</v>
      </c>
      <c r="K342" s="1" t="s">
        <v>12</v>
      </c>
      <c r="L342" s="1">
        <v>19</v>
      </c>
      <c r="M342" s="1">
        <v>12</v>
      </c>
      <c r="N342" s="1">
        <v>7</v>
      </c>
      <c r="O342" s="1">
        <v>3</v>
      </c>
      <c r="P342" s="1">
        <v>10</v>
      </c>
      <c r="Q342" s="1">
        <v>13</v>
      </c>
      <c r="R342" s="1">
        <v>10</v>
      </c>
      <c r="S342" s="1">
        <v>7</v>
      </c>
      <c r="T342" s="1">
        <v>1</v>
      </c>
      <c r="U342" s="1">
        <v>2</v>
      </c>
      <c r="V342" s="1">
        <v>0</v>
      </c>
      <c r="W342" s="4">
        <v>2</v>
      </c>
    </row>
    <row r="343" spans="1:23" x14ac:dyDescent="0.2">
      <c r="A343" s="3">
        <v>42126</v>
      </c>
      <c r="B343" s="2">
        <v>38</v>
      </c>
      <c r="C343" s="1" t="s">
        <v>25</v>
      </c>
      <c r="D343" s="1" t="s">
        <v>13</v>
      </c>
      <c r="E343" s="1">
        <v>2</v>
      </c>
      <c r="F343" s="1">
        <v>1</v>
      </c>
      <c r="G343" s="1" t="s">
        <v>3</v>
      </c>
      <c r="H343" s="1">
        <v>1</v>
      </c>
      <c r="I343" s="1">
        <v>0</v>
      </c>
      <c r="J343" s="1" t="s">
        <v>3</v>
      </c>
      <c r="K343" s="1" t="s">
        <v>30</v>
      </c>
      <c r="L343" s="1">
        <v>25</v>
      </c>
      <c r="M343" s="1">
        <v>10</v>
      </c>
      <c r="N343" s="1">
        <v>8</v>
      </c>
      <c r="O343" s="1">
        <v>2</v>
      </c>
      <c r="P343" s="1">
        <v>9</v>
      </c>
      <c r="Q343" s="1">
        <v>18</v>
      </c>
      <c r="R343" s="1">
        <v>9</v>
      </c>
      <c r="S343" s="1">
        <v>6</v>
      </c>
      <c r="T343" s="1">
        <v>2</v>
      </c>
      <c r="U343" s="1">
        <v>3</v>
      </c>
      <c r="V343" s="1">
        <v>0</v>
      </c>
      <c r="W343" s="4">
        <v>1</v>
      </c>
    </row>
    <row r="344" spans="1:23" x14ac:dyDescent="0.2">
      <c r="A344" s="3">
        <v>42126</v>
      </c>
      <c r="B344" s="2">
        <v>38</v>
      </c>
      <c r="C344" s="1" t="s">
        <v>10</v>
      </c>
      <c r="D344" s="1" t="s">
        <v>19</v>
      </c>
      <c r="E344" s="1">
        <v>0</v>
      </c>
      <c r="F344" s="1">
        <v>1</v>
      </c>
      <c r="G344" s="1" t="s">
        <v>8</v>
      </c>
      <c r="H344" s="1">
        <v>0</v>
      </c>
      <c r="I344" s="1">
        <v>0</v>
      </c>
      <c r="J344" s="1" t="s">
        <v>4</v>
      </c>
      <c r="K344" s="1" t="s">
        <v>18</v>
      </c>
      <c r="L344" s="1">
        <v>26</v>
      </c>
      <c r="M344" s="1">
        <v>6</v>
      </c>
      <c r="N344" s="1">
        <v>9</v>
      </c>
      <c r="O344" s="1">
        <v>3</v>
      </c>
      <c r="P344" s="1">
        <v>10</v>
      </c>
      <c r="Q344" s="1">
        <v>11</v>
      </c>
      <c r="R344" s="1">
        <v>9</v>
      </c>
      <c r="S344" s="1">
        <v>3</v>
      </c>
      <c r="T344" s="1">
        <v>1</v>
      </c>
      <c r="U344" s="1">
        <v>0</v>
      </c>
      <c r="V344" s="1">
        <v>0</v>
      </c>
      <c r="W344" s="4">
        <v>0</v>
      </c>
    </row>
    <row r="345" spans="1:23" x14ac:dyDescent="0.2">
      <c r="A345" s="3">
        <v>42126</v>
      </c>
      <c r="B345" s="2">
        <v>38</v>
      </c>
      <c r="C345" s="1" t="s">
        <v>20</v>
      </c>
      <c r="D345" s="1" t="s">
        <v>26</v>
      </c>
      <c r="E345" s="1">
        <v>2</v>
      </c>
      <c r="F345" s="1">
        <v>1</v>
      </c>
      <c r="G345" s="1" t="s">
        <v>3</v>
      </c>
      <c r="H345" s="1">
        <v>1</v>
      </c>
      <c r="I345" s="1">
        <v>1</v>
      </c>
      <c r="J345" s="1" t="s">
        <v>4</v>
      </c>
      <c r="K345" s="1" t="s">
        <v>9</v>
      </c>
      <c r="L345" s="1">
        <v>12</v>
      </c>
      <c r="M345" s="1">
        <v>11</v>
      </c>
      <c r="N345" s="1">
        <v>6</v>
      </c>
      <c r="O345" s="1">
        <v>2</v>
      </c>
      <c r="P345" s="1">
        <v>12</v>
      </c>
      <c r="Q345" s="1">
        <v>13</v>
      </c>
      <c r="R345" s="1">
        <v>1</v>
      </c>
      <c r="S345" s="1">
        <v>1</v>
      </c>
      <c r="T345" s="1">
        <v>2</v>
      </c>
      <c r="U345" s="1">
        <v>2</v>
      </c>
      <c r="V345" s="1">
        <v>0</v>
      </c>
      <c r="W345" s="4">
        <v>1</v>
      </c>
    </row>
    <row r="346" spans="1:23" x14ac:dyDescent="0.2">
      <c r="A346" s="3">
        <v>42126</v>
      </c>
      <c r="B346" s="2">
        <v>38</v>
      </c>
      <c r="C346" s="1" t="s">
        <v>11</v>
      </c>
      <c r="D346" s="1" t="s">
        <v>16</v>
      </c>
      <c r="E346" s="1">
        <v>2</v>
      </c>
      <c r="F346" s="1">
        <v>0</v>
      </c>
      <c r="G346" s="1" t="s">
        <v>3</v>
      </c>
      <c r="H346" s="1">
        <v>0</v>
      </c>
      <c r="I346" s="1">
        <v>0</v>
      </c>
      <c r="J346" s="1" t="s">
        <v>4</v>
      </c>
      <c r="K346" s="1" t="s">
        <v>15</v>
      </c>
      <c r="L346" s="1">
        <v>16</v>
      </c>
      <c r="M346" s="1">
        <v>9</v>
      </c>
      <c r="N346" s="1">
        <v>4</v>
      </c>
      <c r="O346" s="1">
        <v>3</v>
      </c>
      <c r="P346" s="1">
        <v>9</v>
      </c>
      <c r="Q346" s="1">
        <v>18</v>
      </c>
      <c r="R346" s="1">
        <v>6</v>
      </c>
      <c r="S346" s="1">
        <v>2</v>
      </c>
      <c r="T346" s="1">
        <v>1</v>
      </c>
      <c r="U346" s="1">
        <v>2</v>
      </c>
      <c r="V346" s="1">
        <v>0</v>
      </c>
      <c r="W346" s="4">
        <v>1</v>
      </c>
    </row>
    <row r="347" spans="1:23" x14ac:dyDescent="0.2">
      <c r="A347" s="3">
        <v>42126</v>
      </c>
      <c r="B347" s="2">
        <v>38</v>
      </c>
      <c r="C347" s="1" t="s">
        <v>22</v>
      </c>
      <c r="D347" s="1" t="s">
        <v>31</v>
      </c>
      <c r="E347" s="1">
        <v>1</v>
      </c>
      <c r="F347" s="1">
        <v>0</v>
      </c>
      <c r="G347" s="1" t="s">
        <v>3</v>
      </c>
      <c r="H347" s="1">
        <v>1</v>
      </c>
      <c r="I347" s="1">
        <v>0</v>
      </c>
      <c r="J347" s="1" t="s">
        <v>3</v>
      </c>
      <c r="K347" s="1" t="s">
        <v>5</v>
      </c>
      <c r="L347" s="1">
        <v>29</v>
      </c>
      <c r="M347" s="1">
        <v>8</v>
      </c>
      <c r="N347" s="1">
        <v>7</v>
      </c>
      <c r="O347" s="1">
        <v>2</v>
      </c>
      <c r="P347" s="1">
        <v>11</v>
      </c>
      <c r="Q347" s="1">
        <v>7</v>
      </c>
      <c r="R347" s="1">
        <v>13</v>
      </c>
      <c r="S347" s="1">
        <v>3</v>
      </c>
      <c r="T347" s="1">
        <v>3</v>
      </c>
      <c r="U347" s="1">
        <v>2</v>
      </c>
      <c r="V347" s="1">
        <v>0</v>
      </c>
      <c r="W347" s="4">
        <v>1</v>
      </c>
    </row>
    <row r="348" spans="1:23" x14ac:dyDescent="0.2">
      <c r="A348" s="3">
        <v>42127</v>
      </c>
      <c r="B348" s="2">
        <v>39</v>
      </c>
      <c r="C348" s="1" t="s">
        <v>32</v>
      </c>
      <c r="D348" s="1" t="s">
        <v>2</v>
      </c>
      <c r="E348" s="1">
        <v>1</v>
      </c>
      <c r="F348" s="1">
        <v>0</v>
      </c>
      <c r="G348" s="1" t="s">
        <v>3</v>
      </c>
      <c r="H348" s="1">
        <v>1</v>
      </c>
      <c r="I348" s="1">
        <v>0</v>
      </c>
      <c r="J348" s="1" t="s">
        <v>3</v>
      </c>
      <c r="K348" s="1" t="s">
        <v>35</v>
      </c>
      <c r="L348" s="1">
        <v>17</v>
      </c>
      <c r="M348" s="1">
        <v>8</v>
      </c>
      <c r="N348" s="1">
        <v>7</v>
      </c>
      <c r="O348" s="1">
        <v>1</v>
      </c>
      <c r="P348" s="1">
        <v>12</v>
      </c>
      <c r="Q348" s="1">
        <v>13</v>
      </c>
      <c r="R348" s="1">
        <v>3</v>
      </c>
      <c r="S348" s="1">
        <v>6</v>
      </c>
      <c r="T348" s="1">
        <v>2</v>
      </c>
      <c r="U348" s="1">
        <v>2</v>
      </c>
      <c r="V348" s="1">
        <v>0</v>
      </c>
      <c r="W348" s="4">
        <v>0</v>
      </c>
    </row>
    <row r="349" spans="1:23" x14ac:dyDescent="0.2">
      <c r="A349" s="3">
        <v>42127</v>
      </c>
      <c r="B349" s="2">
        <v>39</v>
      </c>
      <c r="C349" s="1" t="s">
        <v>23</v>
      </c>
      <c r="D349" s="1" t="s">
        <v>29</v>
      </c>
      <c r="E349" s="1">
        <v>0</v>
      </c>
      <c r="F349" s="1">
        <v>1</v>
      </c>
      <c r="G349" s="1" t="s">
        <v>8</v>
      </c>
      <c r="H349" s="1">
        <v>0</v>
      </c>
      <c r="I349" s="1">
        <v>1</v>
      </c>
      <c r="J349" s="1" t="s">
        <v>8</v>
      </c>
      <c r="K349" s="1" t="s">
        <v>41</v>
      </c>
      <c r="L349" s="1">
        <v>21</v>
      </c>
      <c r="M349" s="1">
        <v>15</v>
      </c>
      <c r="N349" s="1">
        <v>5</v>
      </c>
      <c r="O349" s="1">
        <v>4</v>
      </c>
      <c r="P349" s="1">
        <v>6</v>
      </c>
      <c r="Q349" s="1">
        <v>11</v>
      </c>
      <c r="R349" s="1">
        <v>8</v>
      </c>
      <c r="S349" s="1">
        <v>7</v>
      </c>
      <c r="T349" s="1">
        <v>3</v>
      </c>
      <c r="U349" s="1">
        <v>4</v>
      </c>
      <c r="V349" s="1">
        <v>0</v>
      </c>
      <c r="W349" s="4">
        <v>0</v>
      </c>
    </row>
    <row r="350" spans="1:23" x14ac:dyDescent="0.2">
      <c r="A350" s="3">
        <v>42128</v>
      </c>
      <c r="B350" s="2">
        <v>39</v>
      </c>
      <c r="C350" s="1" t="s">
        <v>14</v>
      </c>
      <c r="D350" s="1" t="s">
        <v>1</v>
      </c>
      <c r="E350" s="1">
        <v>1</v>
      </c>
      <c r="F350" s="1">
        <v>3</v>
      </c>
      <c r="G350" s="1" t="s">
        <v>8</v>
      </c>
      <c r="H350" s="1">
        <v>0</v>
      </c>
      <c r="I350" s="1">
        <v>3</v>
      </c>
      <c r="J350" s="1" t="s">
        <v>8</v>
      </c>
      <c r="K350" s="1" t="s">
        <v>34</v>
      </c>
      <c r="L350" s="1">
        <v>8</v>
      </c>
      <c r="M350" s="1">
        <v>22</v>
      </c>
      <c r="N350" s="1">
        <v>1</v>
      </c>
      <c r="O350" s="1">
        <v>9</v>
      </c>
      <c r="P350" s="1">
        <v>8</v>
      </c>
      <c r="Q350" s="1">
        <v>11</v>
      </c>
      <c r="R350" s="1">
        <v>0</v>
      </c>
      <c r="S350" s="1">
        <v>5</v>
      </c>
      <c r="T350" s="1">
        <v>2</v>
      </c>
      <c r="U350" s="1">
        <v>0</v>
      </c>
      <c r="V350" s="1">
        <v>0</v>
      </c>
      <c r="W350" s="4">
        <v>0</v>
      </c>
    </row>
    <row r="351" spans="1:23" x14ac:dyDescent="0.2">
      <c r="A351" s="3">
        <v>42133</v>
      </c>
      <c r="B351" s="2">
        <v>39</v>
      </c>
      <c r="C351" s="1" t="s">
        <v>17</v>
      </c>
      <c r="D351" s="1" t="s">
        <v>22</v>
      </c>
      <c r="E351" s="1">
        <v>1</v>
      </c>
      <c r="F351" s="1">
        <v>0</v>
      </c>
      <c r="G351" s="1" t="s">
        <v>3</v>
      </c>
      <c r="H351" s="1">
        <v>1</v>
      </c>
      <c r="I351" s="1">
        <v>0</v>
      </c>
      <c r="J351" s="1" t="s">
        <v>3</v>
      </c>
      <c r="K351" s="1" t="s">
        <v>34</v>
      </c>
      <c r="L351" s="1">
        <v>15</v>
      </c>
      <c r="M351" s="1">
        <v>5</v>
      </c>
      <c r="N351" s="1">
        <v>5</v>
      </c>
      <c r="O351" s="1">
        <v>1</v>
      </c>
      <c r="P351" s="1">
        <v>6</v>
      </c>
      <c r="Q351" s="1">
        <v>13</v>
      </c>
      <c r="R351" s="1">
        <v>2</v>
      </c>
      <c r="S351" s="1">
        <v>6</v>
      </c>
      <c r="T351" s="1">
        <v>1</v>
      </c>
      <c r="U351" s="1">
        <v>1</v>
      </c>
      <c r="V351" s="1">
        <v>0</v>
      </c>
      <c r="W351" s="4">
        <v>0</v>
      </c>
    </row>
    <row r="352" spans="1:23" x14ac:dyDescent="0.2">
      <c r="A352" s="3">
        <v>42133</v>
      </c>
      <c r="B352" s="2">
        <v>39</v>
      </c>
      <c r="C352" s="1" t="s">
        <v>2</v>
      </c>
      <c r="D352" s="1" t="s">
        <v>10</v>
      </c>
      <c r="E352" s="1">
        <v>1</v>
      </c>
      <c r="F352" s="1">
        <v>2</v>
      </c>
      <c r="G352" s="1" t="s">
        <v>8</v>
      </c>
      <c r="H352" s="1">
        <v>0</v>
      </c>
      <c r="I352" s="1">
        <v>1</v>
      </c>
      <c r="J352" s="1" t="s">
        <v>8</v>
      </c>
      <c r="K352" s="1" t="s">
        <v>33</v>
      </c>
      <c r="L352" s="1">
        <v>13</v>
      </c>
      <c r="M352" s="1">
        <v>13</v>
      </c>
      <c r="N352" s="1">
        <v>4</v>
      </c>
      <c r="O352" s="1">
        <v>4</v>
      </c>
      <c r="P352" s="1">
        <v>13</v>
      </c>
      <c r="Q352" s="1">
        <v>12</v>
      </c>
      <c r="R352" s="1">
        <v>7</v>
      </c>
      <c r="S352" s="1">
        <v>6</v>
      </c>
      <c r="T352" s="1">
        <v>0</v>
      </c>
      <c r="U352" s="1">
        <v>1</v>
      </c>
      <c r="V352" s="1">
        <v>0</v>
      </c>
      <c r="W352" s="4">
        <v>0</v>
      </c>
    </row>
    <row r="353" spans="1:23" x14ac:dyDescent="0.2">
      <c r="A353" s="3">
        <v>42133</v>
      </c>
      <c r="B353" s="2">
        <v>39</v>
      </c>
      <c r="C353" s="1" t="s">
        <v>7</v>
      </c>
      <c r="D353" s="1" t="s">
        <v>20</v>
      </c>
      <c r="E353" s="1">
        <v>0</v>
      </c>
      <c r="F353" s="1">
        <v>2</v>
      </c>
      <c r="G353" s="1" t="s">
        <v>8</v>
      </c>
      <c r="H353" s="1">
        <v>0</v>
      </c>
      <c r="I353" s="1">
        <v>0</v>
      </c>
      <c r="J353" s="1" t="s">
        <v>4</v>
      </c>
      <c r="K353" s="1" t="s">
        <v>44</v>
      </c>
      <c r="L353" s="1">
        <v>22</v>
      </c>
      <c r="M353" s="1">
        <v>10</v>
      </c>
      <c r="N353" s="1">
        <v>4</v>
      </c>
      <c r="O353" s="1">
        <v>3</v>
      </c>
      <c r="P353" s="1">
        <v>10</v>
      </c>
      <c r="Q353" s="1">
        <v>9</v>
      </c>
      <c r="R353" s="1">
        <v>15</v>
      </c>
      <c r="S353" s="1">
        <v>1</v>
      </c>
      <c r="T353" s="1">
        <v>2</v>
      </c>
      <c r="U353" s="1">
        <v>3</v>
      </c>
      <c r="V353" s="1">
        <v>0</v>
      </c>
      <c r="W353" s="4">
        <v>0</v>
      </c>
    </row>
    <row r="354" spans="1:23" x14ac:dyDescent="0.2">
      <c r="A354" s="3">
        <v>42133</v>
      </c>
      <c r="B354" s="2">
        <v>39</v>
      </c>
      <c r="C354" s="1" t="s">
        <v>14</v>
      </c>
      <c r="D354" s="1" t="s">
        <v>31</v>
      </c>
      <c r="E354" s="1">
        <v>0</v>
      </c>
      <c r="F354" s="1">
        <v>1</v>
      </c>
      <c r="G354" s="1" t="s">
        <v>8</v>
      </c>
      <c r="H354" s="1">
        <v>0</v>
      </c>
      <c r="I354" s="1">
        <v>0</v>
      </c>
      <c r="J354" s="1" t="s">
        <v>4</v>
      </c>
      <c r="K354" s="1" t="s">
        <v>30</v>
      </c>
      <c r="L354" s="1">
        <v>21</v>
      </c>
      <c r="M354" s="1">
        <v>8</v>
      </c>
      <c r="N354" s="1">
        <v>3</v>
      </c>
      <c r="O354" s="1">
        <v>2</v>
      </c>
      <c r="P354" s="1">
        <v>16</v>
      </c>
      <c r="Q354" s="1">
        <v>12</v>
      </c>
      <c r="R354" s="1">
        <v>9</v>
      </c>
      <c r="S354" s="1">
        <v>3</v>
      </c>
      <c r="T354" s="1">
        <v>1</v>
      </c>
      <c r="U354" s="1">
        <v>1</v>
      </c>
      <c r="V354" s="1">
        <v>0</v>
      </c>
      <c r="W354" s="4">
        <v>0</v>
      </c>
    </row>
    <row r="355" spans="1:23" x14ac:dyDescent="0.2">
      <c r="A355" s="3">
        <v>42133</v>
      </c>
      <c r="B355" s="2">
        <v>39</v>
      </c>
      <c r="C355" s="1" t="s">
        <v>6</v>
      </c>
      <c r="D355" s="1" t="s">
        <v>26</v>
      </c>
      <c r="E355" s="1">
        <v>2</v>
      </c>
      <c r="F355" s="1">
        <v>0</v>
      </c>
      <c r="G355" s="1" t="s">
        <v>3</v>
      </c>
      <c r="H355" s="1">
        <v>2</v>
      </c>
      <c r="I355" s="1">
        <v>0</v>
      </c>
      <c r="J355" s="1" t="s">
        <v>3</v>
      </c>
      <c r="K355" s="1" t="s">
        <v>36</v>
      </c>
      <c r="L355" s="1">
        <v>10</v>
      </c>
      <c r="M355" s="1">
        <v>10</v>
      </c>
      <c r="N355" s="1">
        <v>3</v>
      </c>
      <c r="O355" s="1">
        <v>3</v>
      </c>
      <c r="P355" s="1">
        <v>12</v>
      </c>
      <c r="Q355" s="1">
        <v>10</v>
      </c>
      <c r="R355" s="1">
        <v>4</v>
      </c>
      <c r="S355" s="1">
        <v>8</v>
      </c>
      <c r="T355" s="1">
        <v>1</v>
      </c>
      <c r="U355" s="1">
        <v>0</v>
      </c>
      <c r="V355" s="1">
        <v>0</v>
      </c>
      <c r="W355" s="4">
        <v>0</v>
      </c>
    </row>
    <row r="356" spans="1:23" x14ac:dyDescent="0.2">
      <c r="A356" s="3">
        <v>42133</v>
      </c>
      <c r="B356" s="2">
        <v>39</v>
      </c>
      <c r="C356" s="1" t="s">
        <v>28</v>
      </c>
      <c r="D356" s="1" t="s">
        <v>19</v>
      </c>
      <c r="E356" s="1">
        <v>1</v>
      </c>
      <c r="F356" s="1">
        <v>1</v>
      </c>
      <c r="G356" s="1" t="s">
        <v>4</v>
      </c>
      <c r="H356" s="1">
        <v>1</v>
      </c>
      <c r="I356" s="1">
        <v>1</v>
      </c>
      <c r="J356" s="1" t="s">
        <v>4</v>
      </c>
      <c r="K356" s="1" t="s">
        <v>24</v>
      </c>
      <c r="L356" s="1">
        <v>15</v>
      </c>
      <c r="M356" s="1">
        <v>8</v>
      </c>
      <c r="N356" s="1">
        <v>5</v>
      </c>
      <c r="O356" s="1">
        <v>3</v>
      </c>
      <c r="P356" s="1">
        <v>11</v>
      </c>
      <c r="Q356" s="1">
        <v>17</v>
      </c>
      <c r="R356" s="1">
        <v>7</v>
      </c>
      <c r="S356" s="1">
        <v>2</v>
      </c>
      <c r="T356" s="1">
        <v>2</v>
      </c>
      <c r="U356" s="1">
        <v>3</v>
      </c>
      <c r="V356" s="1">
        <v>0</v>
      </c>
      <c r="W356" s="4">
        <v>0</v>
      </c>
    </row>
    <row r="357" spans="1:23" x14ac:dyDescent="0.2">
      <c r="A357" s="3">
        <v>42133</v>
      </c>
      <c r="B357" s="2">
        <v>39</v>
      </c>
      <c r="C357" s="1" t="s">
        <v>16</v>
      </c>
      <c r="D357" s="1" t="s">
        <v>23</v>
      </c>
      <c r="E357" s="1">
        <v>3</v>
      </c>
      <c r="F357" s="1">
        <v>0</v>
      </c>
      <c r="G357" s="1" t="s">
        <v>3</v>
      </c>
      <c r="H357" s="1">
        <v>2</v>
      </c>
      <c r="I357" s="1">
        <v>0</v>
      </c>
      <c r="J357" s="1" t="s">
        <v>3</v>
      </c>
      <c r="K357" s="1" t="s">
        <v>27</v>
      </c>
      <c r="L357" s="1">
        <v>17</v>
      </c>
      <c r="M357" s="1">
        <v>9</v>
      </c>
      <c r="N357" s="1">
        <v>9</v>
      </c>
      <c r="O357" s="1">
        <v>3</v>
      </c>
      <c r="P357" s="1">
        <v>14</v>
      </c>
      <c r="Q357" s="1">
        <v>12</v>
      </c>
      <c r="R357" s="1">
        <v>6</v>
      </c>
      <c r="S357" s="1">
        <v>8</v>
      </c>
      <c r="T357" s="1">
        <v>0</v>
      </c>
      <c r="U357" s="1">
        <v>0</v>
      </c>
      <c r="V357" s="1">
        <v>0</v>
      </c>
      <c r="W357" s="4">
        <v>1</v>
      </c>
    </row>
    <row r="358" spans="1:23" x14ac:dyDescent="0.2">
      <c r="A358" s="3">
        <v>42134</v>
      </c>
      <c r="B358" s="2">
        <v>40</v>
      </c>
      <c r="C358" s="1" t="s">
        <v>32</v>
      </c>
      <c r="D358" s="1" t="s">
        <v>25</v>
      </c>
      <c r="E358" s="1">
        <v>1</v>
      </c>
      <c r="F358" s="1">
        <v>1</v>
      </c>
      <c r="G358" s="1" t="s">
        <v>4</v>
      </c>
      <c r="H358" s="1">
        <v>1</v>
      </c>
      <c r="I358" s="1">
        <v>1</v>
      </c>
      <c r="J358" s="1" t="s">
        <v>4</v>
      </c>
      <c r="K358" s="1" t="s">
        <v>41</v>
      </c>
      <c r="L358" s="1">
        <v>8</v>
      </c>
      <c r="M358" s="1">
        <v>15</v>
      </c>
      <c r="N358" s="1">
        <v>3</v>
      </c>
      <c r="O358" s="1">
        <v>4</v>
      </c>
      <c r="P358" s="1">
        <v>13</v>
      </c>
      <c r="Q358" s="1">
        <v>11</v>
      </c>
      <c r="R358" s="1">
        <v>6</v>
      </c>
      <c r="S358" s="1">
        <v>4</v>
      </c>
      <c r="T358" s="1">
        <v>4</v>
      </c>
      <c r="U358" s="1">
        <v>3</v>
      </c>
      <c r="V358" s="1">
        <v>0</v>
      </c>
      <c r="W358" s="4">
        <v>0</v>
      </c>
    </row>
    <row r="359" spans="1:23" x14ac:dyDescent="0.2">
      <c r="A359" s="3">
        <v>42134</v>
      </c>
      <c r="B359" s="2">
        <v>40</v>
      </c>
      <c r="C359" s="1" t="s">
        <v>29</v>
      </c>
      <c r="D359" s="1" t="s">
        <v>13</v>
      </c>
      <c r="E359" s="1">
        <v>6</v>
      </c>
      <c r="F359" s="1">
        <v>0</v>
      </c>
      <c r="G359" s="1" t="s">
        <v>3</v>
      </c>
      <c r="H359" s="1">
        <v>2</v>
      </c>
      <c r="I359" s="1">
        <v>0</v>
      </c>
      <c r="J359" s="1" t="s">
        <v>3</v>
      </c>
      <c r="K359" s="1" t="s">
        <v>12</v>
      </c>
      <c r="L359" s="1">
        <v>23</v>
      </c>
      <c r="M359" s="1">
        <v>9</v>
      </c>
      <c r="N359" s="1">
        <v>11</v>
      </c>
      <c r="O359" s="1">
        <v>3</v>
      </c>
      <c r="P359" s="1">
        <v>12</v>
      </c>
      <c r="Q359" s="1">
        <v>7</v>
      </c>
      <c r="R359" s="1">
        <v>7</v>
      </c>
      <c r="S359" s="1">
        <v>4</v>
      </c>
      <c r="T359" s="1">
        <v>0</v>
      </c>
      <c r="U359" s="1">
        <v>1</v>
      </c>
      <c r="V359" s="1">
        <v>0</v>
      </c>
      <c r="W359" s="4">
        <v>0</v>
      </c>
    </row>
    <row r="360" spans="1:23" x14ac:dyDescent="0.2">
      <c r="A360" s="3">
        <v>42135</v>
      </c>
      <c r="B360" s="2">
        <v>40</v>
      </c>
      <c r="C360" s="1" t="s">
        <v>1</v>
      </c>
      <c r="D360" s="1" t="s">
        <v>11</v>
      </c>
      <c r="E360" s="1">
        <v>0</v>
      </c>
      <c r="F360" s="1">
        <v>1</v>
      </c>
      <c r="G360" s="1" t="s">
        <v>8</v>
      </c>
      <c r="H360" s="1">
        <v>0</v>
      </c>
      <c r="I360" s="1">
        <v>0</v>
      </c>
      <c r="J360" s="1" t="s">
        <v>4</v>
      </c>
      <c r="K360" s="1" t="s">
        <v>35</v>
      </c>
      <c r="L360" s="1">
        <v>23</v>
      </c>
      <c r="M360" s="1">
        <v>8</v>
      </c>
      <c r="N360" s="1">
        <v>9</v>
      </c>
      <c r="O360" s="1">
        <v>3</v>
      </c>
      <c r="P360" s="1">
        <v>7</v>
      </c>
      <c r="Q360" s="1">
        <v>10</v>
      </c>
      <c r="R360" s="1">
        <v>6</v>
      </c>
      <c r="S360" s="1">
        <v>1</v>
      </c>
      <c r="T360" s="1">
        <v>0</v>
      </c>
      <c r="U360" s="1">
        <v>1</v>
      </c>
      <c r="V360" s="1">
        <v>0</v>
      </c>
      <c r="W360" s="4">
        <v>0</v>
      </c>
    </row>
    <row r="361" spans="1:23" x14ac:dyDescent="0.2">
      <c r="A361" s="3">
        <v>42140</v>
      </c>
      <c r="B361" s="2">
        <v>40</v>
      </c>
      <c r="C361" s="1" t="s">
        <v>31</v>
      </c>
      <c r="D361" s="1" t="s">
        <v>16</v>
      </c>
      <c r="E361" s="1">
        <v>0</v>
      </c>
      <c r="F361" s="1">
        <v>0</v>
      </c>
      <c r="G361" s="1" t="s">
        <v>4</v>
      </c>
      <c r="H361" s="1">
        <v>0</v>
      </c>
      <c r="I361" s="1">
        <v>0</v>
      </c>
      <c r="J361" s="1" t="s">
        <v>4</v>
      </c>
      <c r="K361" s="1" t="s">
        <v>33</v>
      </c>
      <c r="L361" s="1">
        <v>11</v>
      </c>
      <c r="M361" s="1">
        <v>11</v>
      </c>
      <c r="N361" s="1">
        <v>4</v>
      </c>
      <c r="O361" s="1">
        <v>3</v>
      </c>
      <c r="P361" s="1">
        <v>14</v>
      </c>
      <c r="Q361" s="1">
        <v>9</v>
      </c>
      <c r="R361" s="1">
        <v>7</v>
      </c>
      <c r="S361" s="1">
        <v>6</v>
      </c>
      <c r="T361" s="1">
        <v>1</v>
      </c>
      <c r="U361" s="1">
        <v>2</v>
      </c>
      <c r="V361" s="1">
        <v>0</v>
      </c>
      <c r="W361" s="4">
        <v>0</v>
      </c>
    </row>
    <row r="362" spans="1:23" x14ac:dyDescent="0.2">
      <c r="A362" s="3">
        <v>42140</v>
      </c>
      <c r="B362" s="2">
        <v>40</v>
      </c>
      <c r="C362" s="1" t="s">
        <v>25</v>
      </c>
      <c r="D362" s="1" t="s">
        <v>2</v>
      </c>
      <c r="E362" s="1">
        <v>1</v>
      </c>
      <c r="F362" s="1">
        <v>3</v>
      </c>
      <c r="G362" s="1" t="s">
        <v>8</v>
      </c>
      <c r="H362" s="1">
        <v>1</v>
      </c>
      <c r="I362" s="1">
        <v>1</v>
      </c>
      <c r="J362" s="1" t="s">
        <v>4</v>
      </c>
      <c r="K362" s="1" t="s">
        <v>5</v>
      </c>
      <c r="L362" s="1">
        <v>18</v>
      </c>
      <c r="M362" s="1">
        <v>15</v>
      </c>
      <c r="N362" s="1">
        <v>3</v>
      </c>
      <c r="O362" s="1">
        <v>6</v>
      </c>
      <c r="P362" s="1">
        <v>10</v>
      </c>
      <c r="Q362" s="1">
        <v>17</v>
      </c>
      <c r="R362" s="1">
        <v>4</v>
      </c>
      <c r="S362" s="1">
        <v>5</v>
      </c>
      <c r="T362" s="1">
        <v>2</v>
      </c>
      <c r="U362" s="1">
        <v>3</v>
      </c>
      <c r="V362" s="1">
        <v>0</v>
      </c>
      <c r="W362" s="4">
        <v>0</v>
      </c>
    </row>
    <row r="363" spans="1:23" x14ac:dyDescent="0.2">
      <c r="A363" s="3">
        <v>42140</v>
      </c>
      <c r="B363" s="2">
        <v>40</v>
      </c>
      <c r="C363" s="1" t="s">
        <v>13</v>
      </c>
      <c r="D363" s="1" t="s">
        <v>28</v>
      </c>
      <c r="E363" s="1">
        <v>2</v>
      </c>
      <c r="F363" s="1">
        <v>1</v>
      </c>
      <c r="G363" s="1" t="s">
        <v>3</v>
      </c>
      <c r="H363" s="1">
        <v>0</v>
      </c>
      <c r="I363" s="1">
        <v>1</v>
      </c>
      <c r="J363" s="1" t="s">
        <v>8</v>
      </c>
      <c r="K363" s="1" t="s">
        <v>44</v>
      </c>
      <c r="L363" s="1">
        <v>8</v>
      </c>
      <c r="M363" s="1">
        <v>22</v>
      </c>
      <c r="N363" s="1">
        <v>4</v>
      </c>
      <c r="O363" s="1">
        <v>8</v>
      </c>
      <c r="P363" s="1">
        <v>12</v>
      </c>
      <c r="Q363" s="1">
        <v>8</v>
      </c>
      <c r="R363" s="1">
        <v>3</v>
      </c>
      <c r="S363" s="1">
        <v>12</v>
      </c>
      <c r="T363" s="1">
        <v>2</v>
      </c>
      <c r="U363" s="1">
        <v>0</v>
      </c>
      <c r="V363" s="1">
        <v>0</v>
      </c>
      <c r="W363" s="4">
        <v>0</v>
      </c>
    </row>
    <row r="364" spans="1:23" x14ac:dyDescent="0.2">
      <c r="A364" s="3">
        <v>42140</v>
      </c>
      <c r="B364" s="2">
        <v>40</v>
      </c>
      <c r="C364" s="1" t="s">
        <v>26</v>
      </c>
      <c r="D364" s="1" t="s">
        <v>17</v>
      </c>
      <c r="E364" s="1">
        <v>6</v>
      </c>
      <c r="F364" s="1">
        <v>1</v>
      </c>
      <c r="G364" s="1" t="s">
        <v>3</v>
      </c>
      <c r="H364" s="1">
        <v>5</v>
      </c>
      <c r="I364" s="1">
        <v>1</v>
      </c>
      <c r="J364" s="1" t="s">
        <v>3</v>
      </c>
      <c r="K364" s="1" t="s">
        <v>37</v>
      </c>
      <c r="L364" s="1">
        <v>18</v>
      </c>
      <c r="M364" s="1">
        <v>9</v>
      </c>
      <c r="N364" s="1">
        <v>11</v>
      </c>
      <c r="O364" s="1">
        <v>4</v>
      </c>
      <c r="P364" s="1">
        <v>19</v>
      </c>
      <c r="Q364" s="1">
        <v>7</v>
      </c>
      <c r="R364" s="1">
        <v>6</v>
      </c>
      <c r="S364" s="1">
        <v>3</v>
      </c>
      <c r="T364" s="1">
        <v>1</v>
      </c>
      <c r="U364" s="1">
        <v>1</v>
      </c>
      <c r="V364" s="1">
        <v>0</v>
      </c>
      <c r="W364" s="4">
        <v>0</v>
      </c>
    </row>
    <row r="365" spans="1:23" x14ac:dyDescent="0.2">
      <c r="A365" s="3">
        <v>42140</v>
      </c>
      <c r="B365" s="2">
        <v>40</v>
      </c>
      <c r="C365" s="1" t="s">
        <v>20</v>
      </c>
      <c r="D365" s="1" t="s">
        <v>6</v>
      </c>
      <c r="E365" s="1">
        <v>0</v>
      </c>
      <c r="F365" s="1">
        <v>0</v>
      </c>
      <c r="G365" s="1" t="s">
        <v>4</v>
      </c>
      <c r="H365" s="1">
        <v>0</v>
      </c>
      <c r="I365" s="1">
        <v>0</v>
      </c>
      <c r="J365" s="1" t="s">
        <v>4</v>
      </c>
      <c r="K365" s="1" t="s">
        <v>30</v>
      </c>
      <c r="L365" s="1">
        <v>13</v>
      </c>
      <c r="M365" s="1">
        <v>11</v>
      </c>
      <c r="N365" s="1">
        <v>3</v>
      </c>
      <c r="O365" s="1">
        <v>0</v>
      </c>
      <c r="P365" s="1">
        <v>14</v>
      </c>
      <c r="Q365" s="1">
        <v>15</v>
      </c>
      <c r="R365" s="1">
        <v>8</v>
      </c>
      <c r="S365" s="1">
        <v>9</v>
      </c>
      <c r="T365" s="1">
        <v>4</v>
      </c>
      <c r="U365" s="1">
        <v>1</v>
      </c>
      <c r="V365" s="1">
        <v>0</v>
      </c>
      <c r="W365" s="4">
        <v>0</v>
      </c>
    </row>
    <row r="366" spans="1:23" x14ac:dyDescent="0.2">
      <c r="A366" s="3">
        <v>42140</v>
      </c>
      <c r="B366" s="2">
        <v>40</v>
      </c>
      <c r="C366" s="1" t="s">
        <v>23</v>
      </c>
      <c r="D366" s="1" t="s">
        <v>14</v>
      </c>
      <c r="E366" s="1">
        <v>2</v>
      </c>
      <c r="F366" s="1">
        <v>0</v>
      </c>
      <c r="G366" s="1" t="s">
        <v>3</v>
      </c>
      <c r="H366" s="1">
        <v>0</v>
      </c>
      <c r="I366" s="1">
        <v>0</v>
      </c>
      <c r="J366" s="1" t="s">
        <v>4</v>
      </c>
      <c r="K366" s="1" t="s">
        <v>18</v>
      </c>
      <c r="L366" s="1">
        <v>10</v>
      </c>
      <c r="M366" s="1">
        <v>14</v>
      </c>
      <c r="N366" s="1">
        <v>3</v>
      </c>
      <c r="O366" s="1">
        <v>2</v>
      </c>
      <c r="P366" s="1">
        <v>10</v>
      </c>
      <c r="Q366" s="1">
        <v>6</v>
      </c>
      <c r="R366" s="1">
        <v>6</v>
      </c>
      <c r="S366" s="1">
        <v>8</v>
      </c>
      <c r="T366" s="1">
        <v>3</v>
      </c>
      <c r="U366" s="1">
        <v>1</v>
      </c>
      <c r="V366" s="1">
        <v>0</v>
      </c>
      <c r="W366" s="4">
        <v>0</v>
      </c>
    </row>
    <row r="367" spans="1:23" x14ac:dyDescent="0.2">
      <c r="A367" s="3">
        <v>42140</v>
      </c>
      <c r="B367" s="2">
        <v>40</v>
      </c>
      <c r="C367" s="1" t="s">
        <v>22</v>
      </c>
      <c r="D367" s="1" t="s">
        <v>7</v>
      </c>
      <c r="E367" s="1">
        <v>1</v>
      </c>
      <c r="F367" s="1">
        <v>2</v>
      </c>
      <c r="G367" s="1" t="s">
        <v>8</v>
      </c>
      <c r="H367" s="1">
        <v>0</v>
      </c>
      <c r="I367" s="1">
        <v>0</v>
      </c>
      <c r="J367" s="1" t="s">
        <v>4</v>
      </c>
      <c r="K367" s="1" t="s">
        <v>35</v>
      </c>
      <c r="L367" s="1">
        <v>13</v>
      </c>
      <c r="M367" s="1">
        <v>21</v>
      </c>
      <c r="N367" s="1">
        <v>3</v>
      </c>
      <c r="O367" s="1">
        <v>5</v>
      </c>
      <c r="P367" s="1">
        <v>12</v>
      </c>
      <c r="Q367" s="1">
        <v>14</v>
      </c>
      <c r="R367" s="1">
        <v>7</v>
      </c>
      <c r="S367" s="1">
        <v>8</v>
      </c>
      <c r="T367" s="1">
        <v>1</v>
      </c>
      <c r="U367" s="1">
        <v>4</v>
      </c>
      <c r="V367" s="1">
        <v>0</v>
      </c>
      <c r="W367" s="4">
        <v>0</v>
      </c>
    </row>
    <row r="368" spans="1:23" x14ac:dyDescent="0.2">
      <c r="A368" s="3">
        <v>42141</v>
      </c>
      <c r="B368" s="2">
        <v>41</v>
      </c>
      <c r="C368" s="1" t="s">
        <v>10</v>
      </c>
      <c r="D368" s="1" t="s">
        <v>1</v>
      </c>
      <c r="E368" s="1">
        <v>1</v>
      </c>
      <c r="F368" s="1">
        <v>1</v>
      </c>
      <c r="G368" s="1" t="s">
        <v>4</v>
      </c>
      <c r="H368" s="1">
        <v>1</v>
      </c>
      <c r="I368" s="1">
        <v>0</v>
      </c>
      <c r="J368" s="1" t="s">
        <v>3</v>
      </c>
      <c r="K368" s="1" t="s">
        <v>12</v>
      </c>
      <c r="L368" s="1">
        <v>12</v>
      </c>
      <c r="M368" s="1">
        <v>5</v>
      </c>
      <c r="N368" s="1">
        <v>4</v>
      </c>
      <c r="O368" s="1">
        <v>3</v>
      </c>
      <c r="P368" s="1">
        <v>16</v>
      </c>
      <c r="Q368" s="1">
        <v>8</v>
      </c>
      <c r="R368" s="1">
        <v>5</v>
      </c>
      <c r="S368" s="1">
        <v>5</v>
      </c>
      <c r="T368" s="1">
        <v>1</v>
      </c>
      <c r="U368" s="1">
        <v>0</v>
      </c>
      <c r="V368" s="1">
        <v>0</v>
      </c>
      <c r="W368" s="4">
        <v>0</v>
      </c>
    </row>
    <row r="369" spans="1:23" x14ac:dyDescent="0.2">
      <c r="A369" s="3">
        <v>42141</v>
      </c>
      <c r="B369" s="2">
        <v>41</v>
      </c>
      <c r="C369" s="1" t="s">
        <v>11</v>
      </c>
      <c r="D369" s="1" t="s">
        <v>29</v>
      </c>
      <c r="E369" s="1">
        <v>2</v>
      </c>
      <c r="F369" s="1">
        <v>4</v>
      </c>
      <c r="G369" s="1" t="s">
        <v>8</v>
      </c>
      <c r="H369" s="1">
        <v>1</v>
      </c>
      <c r="I369" s="1">
        <v>2</v>
      </c>
      <c r="J369" s="1" t="s">
        <v>8</v>
      </c>
      <c r="K369" s="1" t="s">
        <v>27</v>
      </c>
      <c r="L369" s="1">
        <v>13</v>
      </c>
      <c r="M369" s="1">
        <v>22</v>
      </c>
      <c r="N369" s="1">
        <v>9</v>
      </c>
      <c r="O369" s="1">
        <v>11</v>
      </c>
      <c r="P369" s="1">
        <v>8</v>
      </c>
      <c r="Q369" s="1">
        <v>8</v>
      </c>
      <c r="R369" s="1">
        <v>11</v>
      </c>
      <c r="S369" s="1">
        <v>7</v>
      </c>
      <c r="T369" s="1">
        <v>0</v>
      </c>
      <c r="U369" s="1">
        <v>3</v>
      </c>
      <c r="V369" s="1">
        <v>0</v>
      </c>
      <c r="W369" s="4">
        <v>0</v>
      </c>
    </row>
    <row r="370" spans="1:23" x14ac:dyDescent="0.2">
      <c r="A370" s="3">
        <v>42142</v>
      </c>
      <c r="B370" s="2">
        <v>41</v>
      </c>
      <c r="C370" s="1" t="s">
        <v>19</v>
      </c>
      <c r="D370" s="1" t="s">
        <v>32</v>
      </c>
      <c r="E370" s="1">
        <v>3</v>
      </c>
      <c r="F370" s="1">
        <v>0</v>
      </c>
      <c r="G370" s="1" t="s">
        <v>3</v>
      </c>
      <c r="H370" s="1">
        <v>1</v>
      </c>
      <c r="I370" s="1">
        <v>0</v>
      </c>
      <c r="J370" s="1" t="s">
        <v>3</v>
      </c>
      <c r="K370" s="1" t="s">
        <v>9</v>
      </c>
      <c r="L370" s="1">
        <v>9</v>
      </c>
      <c r="M370" s="1">
        <v>12</v>
      </c>
      <c r="N370" s="1">
        <v>5</v>
      </c>
      <c r="O370" s="1">
        <v>3</v>
      </c>
      <c r="P370" s="1">
        <v>12</v>
      </c>
      <c r="Q370" s="1">
        <v>11</v>
      </c>
      <c r="R370" s="1">
        <v>3</v>
      </c>
      <c r="S370" s="1">
        <v>4</v>
      </c>
      <c r="T370" s="1">
        <v>3</v>
      </c>
      <c r="U370" s="1">
        <v>2</v>
      </c>
      <c r="V370" s="1">
        <v>0</v>
      </c>
      <c r="W370" s="4">
        <v>1</v>
      </c>
    </row>
    <row r="371" spans="1:23" x14ac:dyDescent="0.2">
      <c r="A371" s="3">
        <v>42144</v>
      </c>
      <c r="B371" s="2">
        <v>41</v>
      </c>
      <c r="C371" s="1" t="s">
        <v>1</v>
      </c>
      <c r="D371" s="1" t="s">
        <v>20</v>
      </c>
      <c r="E371" s="1">
        <v>0</v>
      </c>
      <c r="F371" s="1">
        <v>0</v>
      </c>
      <c r="G371" s="1" t="s">
        <v>4</v>
      </c>
      <c r="H371" s="1">
        <v>0</v>
      </c>
      <c r="I371" s="1">
        <v>0</v>
      </c>
      <c r="J371" s="1" t="s">
        <v>4</v>
      </c>
      <c r="K371" s="1" t="s">
        <v>18</v>
      </c>
      <c r="L371" s="1">
        <v>28</v>
      </c>
      <c r="M371" s="1">
        <v>7</v>
      </c>
      <c r="N371" s="1">
        <v>8</v>
      </c>
      <c r="O371" s="1">
        <v>3</v>
      </c>
      <c r="P371" s="1">
        <v>6</v>
      </c>
      <c r="Q371" s="1">
        <v>8</v>
      </c>
      <c r="R371" s="1">
        <v>5</v>
      </c>
      <c r="S371" s="1">
        <v>2</v>
      </c>
      <c r="T371" s="1">
        <v>1</v>
      </c>
      <c r="U371" s="1">
        <v>0</v>
      </c>
      <c r="V371" s="1">
        <v>0</v>
      </c>
      <c r="W371" s="4">
        <v>0</v>
      </c>
    </row>
    <row r="372" spans="1:23" x14ac:dyDescent="0.2">
      <c r="A372" s="3">
        <v>42148</v>
      </c>
      <c r="B372" s="2">
        <v>42</v>
      </c>
      <c r="C372" s="1" t="s">
        <v>1</v>
      </c>
      <c r="D372" s="1" t="s">
        <v>19</v>
      </c>
      <c r="E372" s="1">
        <v>4</v>
      </c>
      <c r="F372" s="1">
        <v>1</v>
      </c>
      <c r="G372" s="1" t="s">
        <v>3</v>
      </c>
      <c r="H372" s="1">
        <v>4</v>
      </c>
      <c r="I372" s="1">
        <v>0</v>
      </c>
      <c r="J372" s="1" t="s">
        <v>3</v>
      </c>
      <c r="K372" s="1" t="s">
        <v>37</v>
      </c>
      <c r="L372" s="1">
        <v>24</v>
      </c>
      <c r="M372" s="1">
        <v>14</v>
      </c>
      <c r="N372" s="1">
        <v>13</v>
      </c>
      <c r="O372" s="1">
        <v>5</v>
      </c>
      <c r="P372" s="1">
        <v>6</v>
      </c>
      <c r="Q372" s="1">
        <v>7</v>
      </c>
      <c r="R372" s="1">
        <v>7</v>
      </c>
      <c r="S372" s="1">
        <v>3</v>
      </c>
      <c r="T372" s="1">
        <v>1</v>
      </c>
      <c r="U372" s="1">
        <v>0</v>
      </c>
      <c r="V372" s="1">
        <v>0</v>
      </c>
      <c r="W372" s="4">
        <v>0</v>
      </c>
    </row>
    <row r="373" spans="1:23" x14ac:dyDescent="0.2">
      <c r="A373" s="3">
        <v>42148</v>
      </c>
      <c r="B373" s="2">
        <v>42</v>
      </c>
      <c r="C373" s="1" t="s">
        <v>17</v>
      </c>
      <c r="D373" s="1" t="s">
        <v>31</v>
      </c>
      <c r="E373" s="1">
        <v>0</v>
      </c>
      <c r="F373" s="1">
        <v>1</v>
      </c>
      <c r="G373" s="1" t="s">
        <v>8</v>
      </c>
      <c r="H373" s="1">
        <v>0</v>
      </c>
      <c r="I373" s="1">
        <v>1</v>
      </c>
      <c r="J373" s="1" t="s">
        <v>8</v>
      </c>
      <c r="K373" s="1" t="s">
        <v>9</v>
      </c>
      <c r="L373" s="1">
        <v>16</v>
      </c>
      <c r="M373" s="1">
        <v>6</v>
      </c>
      <c r="N373" s="1">
        <v>5</v>
      </c>
      <c r="O373" s="1">
        <v>3</v>
      </c>
      <c r="P373" s="1">
        <v>9</v>
      </c>
      <c r="Q373" s="1">
        <v>6</v>
      </c>
      <c r="R373" s="1">
        <v>7</v>
      </c>
      <c r="S373" s="1">
        <v>2</v>
      </c>
      <c r="T373" s="1">
        <v>1</v>
      </c>
      <c r="U373" s="1">
        <v>2</v>
      </c>
      <c r="V373" s="1">
        <v>0</v>
      </c>
      <c r="W373" s="4">
        <v>0</v>
      </c>
    </row>
    <row r="374" spans="1:23" x14ac:dyDescent="0.2">
      <c r="A374" s="3">
        <v>42148</v>
      </c>
      <c r="B374" s="2">
        <v>42</v>
      </c>
      <c r="C374" s="1" t="s">
        <v>32</v>
      </c>
      <c r="D374" s="1" t="s">
        <v>20</v>
      </c>
      <c r="E374" s="1">
        <v>3</v>
      </c>
      <c r="F374" s="1">
        <v>1</v>
      </c>
      <c r="G374" s="1" t="s">
        <v>3</v>
      </c>
      <c r="H374" s="1">
        <v>1</v>
      </c>
      <c r="I374" s="1">
        <v>1</v>
      </c>
      <c r="J374" s="1" t="s">
        <v>4</v>
      </c>
      <c r="K374" s="1" t="s">
        <v>34</v>
      </c>
      <c r="L374" s="1">
        <v>24</v>
      </c>
      <c r="M374" s="1">
        <v>17</v>
      </c>
      <c r="N374" s="1">
        <v>8</v>
      </c>
      <c r="O374" s="1">
        <v>9</v>
      </c>
      <c r="P374" s="1">
        <v>12</v>
      </c>
      <c r="Q374" s="1">
        <v>8</v>
      </c>
      <c r="R374" s="1">
        <v>11</v>
      </c>
      <c r="S374" s="1">
        <v>3</v>
      </c>
      <c r="T374" s="1">
        <v>2</v>
      </c>
      <c r="U374" s="1">
        <v>1</v>
      </c>
      <c r="V374" s="1">
        <v>0</v>
      </c>
      <c r="W374" s="4">
        <v>0</v>
      </c>
    </row>
    <row r="375" spans="1:23" x14ac:dyDescent="0.2">
      <c r="A375" s="3">
        <v>42148</v>
      </c>
      <c r="B375" s="2">
        <v>42</v>
      </c>
      <c r="C375" s="1" t="s">
        <v>2</v>
      </c>
      <c r="D375" s="1" t="s">
        <v>11</v>
      </c>
      <c r="E375" s="1">
        <v>1</v>
      </c>
      <c r="F375" s="1">
        <v>0</v>
      </c>
      <c r="G375" s="1" t="s">
        <v>3</v>
      </c>
      <c r="H375" s="1">
        <v>0</v>
      </c>
      <c r="I375" s="1">
        <v>0</v>
      </c>
      <c r="J375" s="1" t="s">
        <v>4</v>
      </c>
      <c r="K375" s="1" t="s">
        <v>15</v>
      </c>
      <c r="L375" s="1">
        <v>13</v>
      </c>
      <c r="M375" s="1">
        <v>5</v>
      </c>
      <c r="N375" s="1">
        <v>7</v>
      </c>
      <c r="O375" s="1">
        <v>2</v>
      </c>
      <c r="P375" s="1">
        <v>22</v>
      </c>
      <c r="Q375" s="1">
        <v>13</v>
      </c>
      <c r="R375" s="1">
        <v>7</v>
      </c>
      <c r="S375" s="1">
        <v>3</v>
      </c>
      <c r="T375" s="1">
        <v>3</v>
      </c>
      <c r="U375" s="1">
        <v>0</v>
      </c>
      <c r="V375" s="1">
        <v>0</v>
      </c>
      <c r="W375" s="4">
        <v>0</v>
      </c>
    </row>
    <row r="376" spans="1:23" x14ac:dyDescent="0.2">
      <c r="A376" s="3">
        <v>42148</v>
      </c>
      <c r="B376" s="2">
        <v>42</v>
      </c>
      <c r="C376" s="1" t="s">
        <v>7</v>
      </c>
      <c r="D376" s="1" t="s">
        <v>23</v>
      </c>
      <c r="E376" s="1">
        <v>0</v>
      </c>
      <c r="F376" s="1">
        <v>1</v>
      </c>
      <c r="G376" s="1" t="s">
        <v>8</v>
      </c>
      <c r="H376" s="1">
        <v>0</v>
      </c>
      <c r="I376" s="1">
        <v>1</v>
      </c>
      <c r="J376" s="1" t="s">
        <v>8</v>
      </c>
      <c r="K376" s="1" t="s">
        <v>5</v>
      </c>
      <c r="L376" s="1">
        <v>9</v>
      </c>
      <c r="M376" s="1">
        <v>16</v>
      </c>
      <c r="N376" s="1">
        <v>1</v>
      </c>
      <c r="O376" s="1">
        <v>3</v>
      </c>
      <c r="P376" s="1">
        <v>12</v>
      </c>
      <c r="Q376" s="1">
        <v>8</v>
      </c>
      <c r="R376" s="1">
        <v>3</v>
      </c>
      <c r="S376" s="1">
        <v>5</v>
      </c>
      <c r="T376" s="1">
        <v>1</v>
      </c>
      <c r="U376" s="1">
        <v>2</v>
      </c>
      <c r="V376" s="1">
        <v>0</v>
      </c>
      <c r="W376" s="4">
        <v>0</v>
      </c>
    </row>
    <row r="377" spans="1:23" x14ac:dyDescent="0.2">
      <c r="A377" s="3">
        <v>42148</v>
      </c>
      <c r="B377" s="2">
        <v>42</v>
      </c>
      <c r="C377" s="1" t="s">
        <v>14</v>
      </c>
      <c r="D377" s="1" t="s">
        <v>10</v>
      </c>
      <c r="E377" s="1">
        <v>0</v>
      </c>
      <c r="F377" s="1">
        <v>0</v>
      </c>
      <c r="G377" s="1" t="s">
        <v>4</v>
      </c>
      <c r="H377" s="1">
        <v>0</v>
      </c>
      <c r="I377" s="1">
        <v>0</v>
      </c>
      <c r="J377" s="1" t="s">
        <v>4</v>
      </c>
      <c r="K377" s="1" t="s">
        <v>44</v>
      </c>
      <c r="L377" s="1">
        <v>16</v>
      </c>
      <c r="M377" s="1">
        <v>7</v>
      </c>
      <c r="N377" s="1">
        <v>6</v>
      </c>
      <c r="O377" s="1">
        <v>1</v>
      </c>
      <c r="P377" s="1">
        <v>12</v>
      </c>
      <c r="Q377" s="1">
        <v>15</v>
      </c>
      <c r="R377" s="1">
        <v>8</v>
      </c>
      <c r="S377" s="1">
        <v>1</v>
      </c>
      <c r="T377" s="1">
        <v>2</v>
      </c>
      <c r="U377" s="1">
        <v>2</v>
      </c>
      <c r="V377" s="1">
        <v>0</v>
      </c>
      <c r="W377" s="4">
        <v>1</v>
      </c>
    </row>
    <row r="378" spans="1:23" x14ac:dyDescent="0.2">
      <c r="A378" s="3">
        <v>42148</v>
      </c>
      <c r="B378" s="2">
        <v>42</v>
      </c>
      <c r="C378" s="1" t="s">
        <v>6</v>
      </c>
      <c r="D378" s="1" t="s">
        <v>13</v>
      </c>
      <c r="E378" s="1">
        <v>5</v>
      </c>
      <c r="F378" s="1">
        <v>1</v>
      </c>
      <c r="G378" s="1" t="s">
        <v>3</v>
      </c>
      <c r="H378" s="1">
        <v>2</v>
      </c>
      <c r="I378" s="1">
        <v>0</v>
      </c>
      <c r="J378" s="1" t="s">
        <v>3</v>
      </c>
      <c r="K378" s="1" t="s">
        <v>33</v>
      </c>
      <c r="L378" s="1">
        <v>22</v>
      </c>
      <c r="M378" s="1">
        <v>18</v>
      </c>
      <c r="N378" s="1">
        <v>7</v>
      </c>
      <c r="O378" s="1">
        <v>2</v>
      </c>
      <c r="P378" s="1">
        <v>7</v>
      </c>
      <c r="Q378" s="1">
        <v>6</v>
      </c>
      <c r="R378" s="1">
        <v>5</v>
      </c>
      <c r="S378" s="1">
        <v>6</v>
      </c>
      <c r="T378" s="1">
        <v>0</v>
      </c>
      <c r="U378" s="1">
        <v>0</v>
      </c>
      <c r="V378" s="1">
        <v>0</v>
      </c>
      <c r="W378" s="4">
        <v>0</v>
      </c>
    </row>
    <row r="379" spans="1:23" x14ac:dyDescent="0.2">
      <c r="A379" s="3">
        <v>42148</v>
      </c>
      <c r="B379" s="2">
        <v>42</v>
      </c>
      <c r="C379" s="1" t="s">
        <v>29</v>
      </c>
      <c r="D379" s="1" t="s">
        <v>26</v>
      </c>
      <c r="E379" s="1">
        <v>2</v>
      </c>
      <c r="F379" s="1">
        <v>0</v>
      </c>
      <c r="G379" s="1" t="s">
        <v>3</v>
      </c>
      <c r="H379" s="1">
        <v>1</v>
      </c>
      <c r="I379" s="1">
        <v>0</v>
      </c>
      <c r="J379" s="1" t="s">
        <v>3</v>
      </c>
      <c r="K379" s="1" t="s">
        <v>24</v>
      </c>
      <c r="L379" s="1">
        <v>15</v>
      </c>
      <c r="M379" s="1">
        <v>13</v>
      </c>
      <c r="N379" s="1">
        <v>6</v>
      </c>
      <c r="O379" s="1">
        <v>4</v>
      </c>
      <c r="P379" s="1">
        <v>13</v>
      </c>
      <c r="Q379" s="1">
        <v>8</v>
      </c>
      <c r="R379" s="1">
        <v>8</v>
      </c>
      <c r="S379" s="1">
        <v>4</v>
      </c>
      <c r="T379" s="1">
        <v>1</v>
      </c>
      <c r="U379" s="1">
        <v>1</v>
      </c>
      <c r="V379" s="1">
        <v>0</v>
      </c>
      <c r="W379" s="4">
        <v>0</v>
      </c>
    </row>
    <row r="380" spans="1:23" x14ac:dyDescent="0.2">
      <c r="A380" s="3">
        <v>42148</v>
      </c>
      <c r="B380" s="2">
        <v>42</v>
      </c>
      <c r="C380" s="1" t="s">
        <v>28</v>
      </c>
      <c r="D380" s="1" t="s">
        <v>22</v>
      </c>
      <c r="E380" s="1">
        <v>2</v>
      </c>
      <c r="F380" s="1">
        <v>0</v>
      </c>
      <c r="G380" s="1" t="s">
        <v>3</v>
      </c>
      <c r="H380" s="1">
        <v>0</v>
      </c>
      <c r="I380" s="1">
        <v>0</v>
      </c>
      <c r="J380" s="1" t="s">
        <v>4</v>
      </c>
      <c r="K380" s="1" t="s">
        <v>30</v>
      </c>
      <c r="L380" s="1">
        <v>17</v>
      </c>
      <c r="M380" s="1">
        <v>4</v>
      </c>
      <c r="N380" s="1">
        <v>4</v>
      </c>
      <c r="O380" s="1">
        <v>1</v>
      </c>
      <c r="P380" s="1">
        <v>9</v>
      </c>
      <c r="Q380" s="1">
        <v>9</v>
      </c>
      <c r="R380" s="1">
        <v>2</v>
      </c>
      <c r="S380" s="1">
        <v>3</v>
      </c>
      <c r="T380" s="1">
        <v>2</v>
      </c>
      <c r="U380" s="1">
        <v>1</v>
      </c>
      <c r="V380" s="1">
        <v>0</v>
      </c>
      <c r="W380" s="4">
        <v>0</v>
      </c>
    </row>
    <row r="381" spans="1:23" x14ac:dyDescent="0.2">
      <c r="A381" s="8">
        <v>42148</v>
      </c>
      <c r="B381" s="9">
        <v>42</v>
      </c>
      <c r="C381" s="10" t="s">
        <v>16</v>
      </c>
      <c r="D381" s="10" t="s">
        <v>25</v>
      </c>
      <c r="E381" s="10">
        <v>6</v>
      </c>
      <c r="F381" s="10">
        <v>1</v>
      </c>
      <c r="G381" s="10" t="s">
        <v>3</v>
      </c>
      <c r="H381" s="10">
        <v>5</v>
      </c>
      <c r="I381" s="10">
        <v>0</v>
      </c>
      <c r="J381" s="10" t="s">
        <v>3</v>
      </c>
      <c r="K381" s="10" t="s">
        <v>18</v>
      </c>
      <c r="L381" s="10">
        <v>15</v>
      </c>
      <c r="M381" s="10">
        <v>13</v>
      </c>
      <c r="N381" s="10">
        <v>9</v>
      </c>
      <c r="O381" s="10">
        <v>4</v>
      </c>
      <c r="P381" s="10">
        <v>13</v>
      </c>
      <c r="Q381" s="10">
        <v>4</v>
      </c>
      <c r="R381" s="10">
        <v>3</v>
      </c>
      <c r="S381" s="10">
        <v>9</v>
      </c>
      <c r="T381" s="10">
        <v>4</v>
      </c>
      <c r="U381" s="10">
        <v>2</v>
      </c>
      <c r="V381" s="10">
        <v>0</v>
      </c>
      <c r="W381" s="11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lculation"/>
  <dimension ref="A1:AC414"/>
  <sheetViews>
    <sheetView showGridLines="0" workbookViewId="0">
      <selection activeCell="N31" sqref="N31"/>
    </sheetView>
  </sheetViews>
  <sheetFormatPr defaultRowHeight="12.75" x14ac:dyDescent="0.2"/>
  <cols>
    <col min="1" max="1" width="13.625" customWidth="1"/>
    <col min="2" max="2" width="10.5" bestFit="1" customWidth="1"/>
    <col min="3" max="4" width="12.625" bestFit="1" customWidth="1"/>
    <col min="29" max="29" width="12.625" bestFit="1" customWidth="1"/>
  </cols>
  <sheetData>
    <row r="1" spans="1:29" x14ac:dyDescent="0.2">
      <c r="A1" s="21" t="s">
        <v>67</v>
      </c>
      <c r="B1" s="12">
        <v>1</v>
      </c>
      <c r="C1" s="12" t="str">
        <f>"Week # "&amp;B1</f>
        <v>Week # 1</v>
      </c>
    </row>
    <row r="2" spans="1:29" x14ac:dyDescent="0.2">
      <c r="A2" s="21" t="s">
        <v>89</v>
      </c>
      <c r="B2" s="12">
        <v>2</v>
      </c>
      <c r="C2" s="12"/>
    </row>
    <row r="5" spans="1:29" x14ac:dyDescent="0.2">
      <c r="A5" s="20" t="s">
        <v>69</v>
      </c>
      <c r="B5" s="20" t="s">
        <v>45</v>
      </c>
      <c r="C5" s="20" t="s">
        <v>46</v>
      </c>
      <c r="D5" s="20" t="s">
        <v>90</v>
      </c>
      <c r="E5" s="20" t="s">
        <v>91</v>
      </c>
      <c r="F5" s="20" t="s">
        <v>81</v>
      </c>
      <c r="G5" s="20" t="s">
        <v>82</v>
      </c>
      <c r="H5" s="20" t="s">
        <v>83</v>
      </c>
      <c r="I5" s="20" t="s">
        <v>84</v>
      </c>
      <c r="J5" s="20" t="s">
        <v>51</v>
      </c>
      <c r="K5" s="20" t="s">
        <v>52</v>
      </c>
      <c r="L5" s="20" t="s">
        <v>53</v>
      </c>
      <c r="M5" s="20" t="s">
        <v>54</v>
      </c>
      <c r="N5" s="20" t="s">
        <v>57</v>
      </c>
      <c r="O5" s="20" t="s">
        <v>58</v>
      </c>
      <c r="P5" s="20" t="s">
        <v>55</v>
      </c>
      <c r="Q5" s="20" t="s">
        <v>56</v>
      </c>
      <c r="R5" s="20" t="s">
        <v>68</v>
      </c>
      <c r="S5" s="20" t="s">
        <v>85</v>
      </c>
      <c r="T5" s="20" t="s">
        <v>88</v>
      </c>
      <c r="U5" s="20" t="s">
        <v>86</v>
      </c>
      <c r="V5" s="20" t="s">
        <v>87</v>
      </c>
      <c r="X5" s="32" t="s">
        <v>100</v>
      </c>
      <c r="Y5" s="32" t="s">
        <v>98</v>
      </c>
      <c r="Z5" s="32" t="s">
        <v>99</v>
      </c>
      <c r="AA5" s="32" t="s">
        <v>101</v>
      </c>
      <c r="AB5" s="32" t="s">
        <v>102</v>
      </c>
      <c r="AC5" s="32" t="s">
        <v>103</v>
      </c>
    </row>
    <row r="6" spans="1:29" x14ac:dyDescent="0.2">
      <c r="A6" s="12">
        <f>IF(ROWS($A$6:A6)&gt;COUNTIF(Data[Week],$B$1),"",MATCH($B$1,Data[Week],0)+ROWS($A$6:A6)-1)</f>
        <v>1</v>
      </c>
      <c r="B6" s="12" t="str">
        <f>IFERROR(INDEX(Data[Home Team],$A6),"")</f>
        <v>Arsenal</v>
      </c>
      <c r="C6" s="12" t="str">
        <f>IFERROR(INDEX(Data[Away Team],$A6),"")</f>
        <v>Crystal Palace</v>
      </c>
      <c r="D6" s="12">
        <f>IFERROR(INDEX(Data[Full Time Home Team Goals],A6),"")</f>
        <v>2</v>
      </c>
      <c r="E6" s="12">
        <f>IFERROR(INDEX(Data[Full Time Away Team Goals],A6),"")</f>
        <v>1</v>
      </c>
      <c r="F6" s="12">
        <f>IFERROR(INDEX(Data[Home Team Red Cards],A6),"")</f>
        <v>0</v>
      </c>
      <c r="G6" s="12">
        <f>IFERROR(INDEX(Data[Home Team Yellow Cards],A6),"")</f>
        <v>2</v>
      </c>
      <c r="H6" s="12">
        <f>IFERROR(INDEX(Data[Away Team Red Cards],A6),"")</f>
        <v>1</v>
      </c>
      <c r="I6" s="12">
        <f>IFERROR(INDEX(Data[Away Team Yellow Cards],A6),"")</f>
        <v>2</v>
      </c>
      <c r="J6" s="12">
        <f>IFERROR(INDEX(Data[Home Team Shots],A6),"")</f>
        <v>14</v>
      </c>
      <c r="K6" s="12">
        <f>IFERROR(INDEX(Data[Away Team Shots],A6),"")</f>
        <v>4</v>
      </c>
      <c r="L6" s="12">
        <f>IFERROR(INDEX(Data[Home Team Shots on Target],A6),"")</f>
        <v>6</v>
      </c>
      <c r="M6" s="12">
        <f>IFERROR(INDEX(Data[Away Team Shots on Target],A6),"")</f>
        <v>2</v>
      </c>
      <c r="N6" s="12">
        <f>IFERROR(INDEX(Data[Home Team Fouls Committed],A6),"")</f>
        <v>13</v>
      </c>
      <c r="O6" s="12">
        <f>IFERROR(INDEX(Data[Away Team Fouls Committed],A6),"")</f>
        <v>19</v>
      </c>
      <c r="P6" s="12">
        <f>IFERROR(INDEX(Data[Home Team Corners],A6),"")</f>
        <v>9</v>
      </c>
      <c r="Q6" s="12">
        <f>IFERROR(INDEX(Data[Away Team Corners],A6),"")</f>
        <v>3</v>
      </c>
      <c r="R6" s="12" t="str">
        <f>IF(D6&lt;&gt;"",D6&amp;" - "&amp;E6,"")</f>
        <v>2 - 1</v>
      </c>
      <c r="S6" s="12" t="str">
        <f t="shared" ref="S6:S27" si="0">J6&amp;" - "&amp;K6</f>
        <v>14 - 4</v>
      </c>
      <c r="T6" s="12" t="str">
        <f t="shared" ref="T6:T27" si="1">P6&amp;" - "&amp;Q6</f>
        <v>9 - 3</v>
      </c>
      <c r="U6" s="12" t="str">
        <f t="shared" ref="U6:U27" si="2">L6&amp;" - "&amp;M6</f>
        <v>6 - 2</v>
      </c>
      <c r="V6" s="12" t="str">
        <f t="shared" ref="V6:V27" si="3">N6&amp;" - "&amp;O6</f>
        <v>13 - 19</v>
      </c>
      <c r="X6" s="1" t="s">
        <v>1</v>
      </c>
      <c r="Y6" s="1">
        <f>SUMPRODUCT(--(Data[Week]&lt;=$B$1)*--(Data[Home Team]=X6)*--(Data[Full Time Result (H=Home Win, D=Draw, A=Away Win)]="H"))*3 + SUMPRODUCT(--(Data[Week]&lt;=$B$1)*--(Data[Home Team]=X6)*--(Data[Full Time Result (H=Home Win, D=Draw, A=Away Win)]="D"))*1 + SUMPRODUCT(--(Data[Week]&lt;=$B$1)*--(Data[Away Team]=X6)*--(Data[Full Time Result (H=Home Win, D=Draw, A=Away Win)]="A"))*3 + SUMPRODUCT(--(Data[Week]&lt;=$B$1)*--(Data[Away Team]=X6)*--(Data[Full Time Result (H=Home Win, D=Draw, A=Away Win)]="D"))*1</f>
        <v>3</v>
      </c>
      <c r="Z6" s="1">
        <f>SUMPRODUCT(--(Data[Week]&lt;=$B$1)*--(Data[Home Team]=X6)*--(Data[Full Time Home Team Goals]-Data[Full Time Away Team Goals])) + SUMPRODUCT(--(Data[Week]&lt;=$B$1)*--(Data[Away Team]=X6)*--(Data[Full Time Away Team Goals]-Data[Full Time Home Team Goals]))</f>
        <v>1</v>
      </c>
      <c r="AA6" s="1">
        <f>Y6+Z6/1000+ROW()/1000000</f>
        <v>3.0010059999999998</v>
      </c>
      <c r="AB6" s="1">
        <f>_xlfn.RANK.EQ(AA6,$AA$6:$AA$25)</f>
        <v>5</v>
      </c>
      <c r="AC6" s="1" t="str">
        <f>INDEX($X$6:$X$25,MATCH(SMALL($AB$6:$AB$25,ROWS($AB$6:AB6)),$AB$6:$AB$25,0))</f>
        <v>Tottenham</v>
      </c>
    </row>
    <row r="7" spans="1:29" x14ac:dyDescent="0.2">
      <c r="A7" s="12">
        <f>IF(ROWS($A$6:A7)&gt;COUNTIF(Data[Week],$B$1),"",MATCH($B$1,Data[Week],0)+ROWS($A$6:A7)-1)</f>
        <v>2</v>
      </c>
      <c r="B7" s="12" t="str">
        <f>IFERROR(INDEX(Data[Home Team],$A7),"")</f>
        <v>Leicester</v>
      </c>
      <c r="C7" s="12" t="str">
        <f>IFERROR(INDEX(Data[Away Team],$A7),"")</f>
        <v>Everton</v>
      </c>
      <c r="D7" s="12">
        <f>IFERROR(INDEX(Data[Full Time Home Team Goals],A7),"")</f>
        <v>2</v>
      </c>
      <c r="E7" s="12">
        <f>IFERROR(INDEX(Data[Full Time Away Team Goals],A7),"")</f>
        <v>2</v>
      </c>
      <c r="F7" s="12">
        <f>IFERROR(INDEX(Data[Home Team Red Cards],A7),"")</f>
        <v>0</v>
      </c>
      <c r="G7" s="12">
        <f>IFERROR(INDEX(Data[Home Team Yellow Cards],A7),"")</f>
        <v>1</v>
      </c>
      <c r="H7" s="12">
        <f>IFERROR(INDEX(Data[Away Team Red Cards],A7),"")</f>
        <v>0</v>
      </c>
      <c r="I7" s="12">
        <f>IFERROR(INDEX(Data[Away Team Yellow Cards],A7),"")</f>
        <v>1</v>
      </c>
      <c r="J7" s="12">
        <f>IFERROR(INDEX(Data[Home Team Shots],A7),"")</f>
        <v>11</v>
      </c>
      <c r="K7" s="12">
        <f>IFERROR(INDEX(Data[Away Team Shots],A7),"")</f>
        <v>13</v>
      </c>
      <c r="L7" s="12">
        <f>IFERROR(INDEX(Data[Home Team Shots on Target],A7),"")</f>
        <v>3</v>
      </c>
      <c r="M7" s="12">
        <f>IFERROR(INDEX(Data[Away Team Shots on Target],A7),"")</f>
        <v>3</v>
      </c>
      <c r="N7" s="12">
        <f>IFERROR(INDEX(Data[Home Team Fouls Committed],A7),"")</f>
        <v>16</v>
      </c>
      <c r="O7" s="12">
        <f>IFERROR(INDEX(Data[Away Team Fouls Committed],A7),"")</f>
        <v>10</v>
      </c>
      <c r="P7" s="12">
        <f>IFERROR(INDEX(Data[Home Team Corners],A7),"")</f>
        <v>3</v>
      </c>
      <c r="Q7" s="12">
        <f>IFERROR(INDEX(Data[Away Team Corners],A7),"")</f>
        <v>6</v>
      </c>
      <c r="R7" s="12" t="str">
        <f t="shared" ref="R7:R27" si="4">IF(D7&lt;&gt;"",D7&amp;" - "&amp;E7,"")</f>
        <v>2 - 2</v>
      </c>
      <c r="S7" s="12" t="str">
        <f t="shared" si="0"/>
        <v>11 - 13</v>
      </c>
      <c r="T7" s="12" t="str">
        <f t="shared" si="1"/>
        <v>3 - 6</v>
      </c>
      <c r="U7" s="12" t="str">
        <f t="shared" si="2"/>
        <v>3 - 3</v>
      </c>
      <c r="V7" s="12" t="str">
        <f t="shared" si="3"/>
        <v>16 - 10</v>
      </c>
      <c r="X7" s="1" t="s">
        <v>17</v>
      </c>
      <c r="Y7" s="1">
        <f>SUMPRODUCT(--(Data[Week]&lt;=$B$1)*--(Data[Home Team]=X7)*--(Data[Full Time Result (H=Home Win, D=Draw, A=Away Win)]="H"))*3 + SUMPRODUCT(--(Data[Week]&lt;=$B$1)*--(Data[Home Team]=X7)*--(Data[Full Time Result (H=Home Win, D=Draw, A=Away Win)]="D"))*1 + SUMPRODUCT(--(Data[Week]&lt;=$B$1)*--(Data[Away Team]=X7)*--(Data[Full Time Result (H=Home Win, D=Draw, A=Away Win)]="A"))*3 + SUMPRODUCT(--(Data[Week]&lt;=$B$1)*--(Data[Away Team]=X7)*--(Data[Full Time Result (H=Home Win, D=Draw, A=Away Win)]="D"))*1</f>
        <v>3</v>
      </c>
      <c r="Z7" s="1">
        <f>SUMPRODUCT(--(Data[Week]&lt;=$B$1)*--(Data[Home Team]=X7)*--(Data[Full Time Home Team Goals]-Data[Full Time Away Team Goals])) + SUMPRODUCT(--(Data[Week]&lt;=$B$1)*--(Data[Away Team]=X7)*--(Data[Full Time Away Team Goals]-Data[Full Time Home Team Goals]))</f>
        <v>1</v>
      </c>
      <c r="AA7" s="1">
        <f t="shared" ref="AA7:AA25" si="5">Y7+Z7/1000+ROW()/1000000</f>
        <v>3.001007</v>
      </c>
      <c r="AB7" s="1">
        <f t="shared" ref="AB7:AB25" si="6">_xlfn.RANK.EQ(AA7,$AA$6:$AA$25)</f>
        <v>4</v>
      </c>
      <c r="AC7" s="1" t="str">
        <f>INDEX($X$6:$X$25,MATCH(SMALL($AB$6:$AB$25,ROWS($AB$6:AB7)),$AB$6:$AB$25,0))</f>
        <v>Swansea</v>
      </c>
    </row>
    <row r="8" spans="1:29" x14ac:dyDescent="0.2">
      <c r="A8" s="12">
        <f>IF(ROWS($A$6:A8)&gt;COUNTIF(Data[Week],$B$1),"",MATCH($B$1,Data[Week],0)+ROWS($A$6:A8)-1)</f>
        <v>3</v>
      </c>
      <c r="B8" s="12" t="str">
        <f>IFERROR(INDEX(Data[Home Team],$A8),"")</f>
        <v>Man United</v>
      </c>
      <c r="C8" s="12" t="str">
        <f>IFERROR(INDEX(Data[Away Team],$A8),"")</f>
        <v>Swansea</v>
      </c>
      <c r="D8" s="12">
        <f>IFERROR(INDEX(Data[Full Time Home Team Goals],A8),"")</f>
        <v>1</v>
      </c>
      <c r="E8" s="12">
        <f>IFERROR(INDEX(Data[Full Time Away Team Goals],A8),"")</f>
        <v>2</v>
      </c>
      <c r="F8" s="12">
        <f>IFERROR(INDEX(Data[Home Team Red Cards],A8),"")</f>
        <v>0</v>
      </c>
      <c r="G8" s="12">
        <f>IFERROR(INDEX(Data[Home Team Yellow Cards],A8),"")</f>
        <v>2</v>
      </c>
      <c r="H8" s="12">
        <f>IFERROR(INDEX(Data[Away Team Red Cards],A8),"")</f>
        <v>0</v>
      </c>
      <c r="I8" s="12">
        <f>IFERROR(INDEX(Data[Away Team Yellow Cards],A8),"")</f>
        <v>4</v>
      </c>
      <c r="J8" s="12">
        <f>IFERROR(INDEX(Data[Home Team Shots],A8),"")</f>
        <v>14</v>
      </c>
      <c r="K8" s="12">
        <f>IFERROR(INDEX(Data[Away Team Shots],A8),"")</f>
        <v>5</v>
      </c>
      <c r="L8" s="12">
        <f>IFERROR(INDEX(Data[Home Team Shots on Target],A8),"")</f>
        <v>5</v>
      </c>
      <c r="M8" s="12">
        <f>IFERROR(INDEX(Data[Away Team Shots on Target],A8),"")</f>
        <v>4</v>
      </c>
      <c r="N8" s="12">
        <f>IFERROR(INDEX(Data[Home Team Fouls Committed],A8),"")</f>
        <v>14</v>
      </c>
      <c r="O8" s="12">
        <f>IFERROR(INDEX(Data[Away Team Fouls Committed],A8),"")</f>
        <v>20</v>
      </c>
      <c r="P8" s="12">
        <f>IFERROR(INDEX(Data[Home Team Corners],A8),"")</f>
        <v>4</v>
      </c>
      <c r="Q8" s="12">
        <f>IFERROR(INDEX(Data[Away Team Corners],A8),"")</f>
        <v>0</v>
      </c>
      <c r="R8" s="12" t="str">
        <f t="shared" si="4"/>
        <v>1 - 2</v>
      </c>
      <c r="S8" s="12" t="str">
        <f t="shared" si="0"/>
        <v>14 - 5</v>
      </c>
      <c r="T8" s="12" t="str">
        <f t="shared" si="1"/>
        <v>4 - 0</v>
      </c>
      <c r="U8" s="12" t="str">
        <f t="shared" si="2"/>
        <v>5 - 4</v>
      </c>
      <c r="V8" s="12" t="str">
        <f t="shared" si="3"/>
        <v>14 - 20</v>
      </c>
      <c r="X8" s="1" t="s">
        <v>31</v>
      </c>
      <c r="Y8" s="1">
        <f>SUMPRODUCT(--(Data[Week]&lt;=$B$1)*--(Data[Home Team]=X8)*--(Data[Full Time Result (H=Home Win, D=Draw, A=Away Win)]="H"))*3 + SUMPRODUCT(--(Data[Week]&lt;=$B$1)*--(Data[Home Team]=X8)*--(Data[Full Time Result (H=Home Win, D=Draw, A=Away Win)]="D"))*1 + SUMPRODUCT(--(Data[Week]&lt;=$B$1)*--(Data[Away Team]=X8)*--(Data[Full Time Result (H=Home Win, D=Draw, A=Away Win)]="A"))*3 + SUMPRODUCT(--(Data[Week]&lt;=$B$1)*--(Data[Away Team]=X8)*--(Data[Full Time Result (H=Home Win, D=Draw, A=Away Win)]="D"))*1</f>
        <v>0</v>
      </c>
      <c r="Z8" s="1">
        <f>SUMPRODUCT(--(Data[Week]&lt;=$B$1)*--(Data[Home Team]=X8)*--(Data[Full Time Home Team Goals]-Data[Full Time Away Team Goals])) + SUMPRODUCT(--(Data[Week]&lt;=$B$1)*--(Data[Away Team]=X8)*--(Data[Full Time Away Team Goals]-Data[Full Time Home Team Goals]))</f>
        <v>0</v>
      </c>
      <c r="AA8" s="1">
        <f t="shared" si="5"/>
        <v>7.9999999999999996E-6</v>
      </c>
      <c r="AB8" s="1">
        <f t="shared" si="6"/>
        <v>15</v>
      </c>
      <c r="AC8" s="1" t="str">
        <f>INDEX($X$6:$X$25,MATCH(SMALL($AB$6:$AB$25,ROWS($AB$6:AB8)),$AB$6:$AB$25,0))</f>
        <v>Hull</v>
      </c>
    </row>
    <row r="9" spans="1:29" x14ac:dyDescent="0.2">
      <c r="A9" s="12">
        <f>IF(ROWS($A$6:A9)&gt;COUNTIF(Data[Week],$B$1),"",MATCH($B$1,Data[Week],0)+ROWS($A$6:A9)-1)</f>
        <v>4</v>
      </c>
      <c r="B9" s="12" t="str">
        <f>IFERROR(INDEX(Data[Home Team],$A9),"")</f>
        <v>QPR</v>
      </c>
      <c r="C9" s="12" t="str">
        <f>IFERROR(INDEX(Data[Away Team],$A9),"")</f>
        <v>Hull</v>
      </c>
      <c r="D9" s="12">
        <f>IFERROR(INDEX(Data[Full Time Home Team Goals],A9),"")</f>
        <v>0</v>
      </c>
      <c r="E9" s="12">
        <f>IFERROR(INDEX(Data[Full Time Away Team Goals],A9),"")</f>
        <v>1</v>
      </c>
      <c r="F9" s="12">
        <f>IFERROR(INDEX(Data[Home Team Red Cards],A9),"")</f>
        <v>0</v>
      </c>
      <c r="G9" s="12">
        <f>IFERROR(INDEX(Data[Home Team Yellow Cards],A9),"")</f>
        <v>1</v>
      </c>
      <c r="H9" s="12">
        <f>IFERROR(INDEX(Data[Away Team Red Cards],A9),"")</f>
        <v>0</v>
      </c>
      <c r="I9" s="12">
        <f>IFERROR(INDEX(Data[Away Team Yellow Cards],A9),"")</f>
        <v>2</v>
      </c>
      <c r="J9" s="12">
        <f>IFERROR(INDEX(Data[Home Team Shots],A9),"")</f>
        <v>19</v>
      </c>
      <c r="K9" s="12">
        <f>IFERROR(INDEX(Data[Away Team Shots],A9),"")</f>
        <v>11</v>
      </c>
      <c r="L9" s="12">
        <f>IFERROR(INDEX(Data[Home Team Shots on Target],A9),"")</f>
        <v>6</v>
      </c>
      <c r="M9" s="12">
        <f>IFERROR(INDEX(Data[Away Team Shots on Target],A9),"")</f>
        <v>4</v>
      </c>
      <c r="N9" s="12">
        <f>IFERROR(INDEX(Data[Home Team Fouls Committed],A9),"")</f>
        <v>10</v>
      </c>
      <c r="O9" s="12">
        <f>IFERROR(INDEX(Data[Away Team Fouls Committed],A9),"")</f>
        <v>10</v>
      </c>
      <c r="P9" s="12">
        <f>IFERROR(INDEX(Data[Home Team Corners],A9),"")</f>
        <v>8</v>
      </c>
      <c r="Q9" s="12">
        <f>IFERROR(INDEX(Data[Away Team Corners],A9),"")</f>
        <v>9</v>
      </c>
      <c r="R9" s="12" t="str">
        <f t="shared" si="4"/>
        <v>0 - 1</v>
      </c>
      <c r="S9" s="12" t="str">
        <f t="shared" si="0"/>
        <v>19 - 11</v>
      </c>
      <c r="T9" s="12" t="str">
        <f t="shared" si="1"/>
        <v>8 - 9</v>
      </c>
      <c r="U9" s="12" t="str">
        <f t="shared" si="2"/>
        <v>6 - 4</v>
      </c>
      <c r="V9" s="12" t="str">
        <f t="shared" si="3"/>
        <v>10 - 10</v>
      </c>
      <c r="X9" s="1" t="s">
        <v>32</v>
      </c>
      <c r="Y9" s="1">
        <f>SUMPRODUCT(--(Data[Week]&lt;=$B$1)*--(Data[Home Team]=X9)*--(Data[Full Time Result (H=Home Win, D=Draw, A=Away Win)]="H"))*3 + SUMPRODUCT(--(Data[Week]&lt;=$B$1)*--(Data[Home Team]=X9)*--(Data[Full Time Result (H=Home Win, D=Draw, A=Away Win)]="D"))*1 + SUMPRODUCT(--(Data[Week]&lt;=$B$1)*--(Data[Away Team]=X9)*--(Data[Full Time Result (H=Home Win, D=Draw, A=Away Win)]="A"))*3 + SUMPRODUCT(--(Data[Week]&lt;=$B$1)*--(Data[Away Team]=X9)*--(Data[Full Time Result (H=Home Win, D=Draw, A=Away Win)]="D"))*1</f>
        <v>0</v>
      </c>
      <c r="Z9" s="1">
        <f>SUMPRODUCT(--(Data[Week]&lt;=$B$1)*--(Data[Home Team]=X9)*--(Data[Full Time Home Team Goals]-Data[Full Time Away Team Goals])) + SUMPRODUCT(--(Data[Week]&lt;=$B$1)*--(Data[Away Team]=X9)*--(Data[Full Time Away Team Goals]-Data[Full Time Home Team Goals]))</f>
        <v>0</v>
      </c>
      <c r="AA9" s="1">
        <f t="shared" si="5"/>
        <v>9.0000000000000002E-6</v>
      </c>
      <c r="AB9" s="1">
        <f t="shared" si="6"/>
        <v>14</v>
      </c>
      <c r="AC9" s="1" t="str">
        <f>INDEX($X$6:$X$25,MATCH(SMALL($AB$6:$AB$25,ROWS($AB$6:AB9)),$AB$6:$AB$25,0))</f>
        <v>Aston Villa</v>
      </c>
    </row>
    <row r="10" spans="1:29" x14ac:dyDescent="0.2">
      <c r="A10" s="12">
        <f>IF(ROWS($A$6:A10)&gt;COUNTIF(Data[Week],$B$1),"",MATCH($B$1,Data[Week],0)+ROWS($A$6:A10)-1)</f>
        <v>5</v>
      </c>
      <c r="B10" s="12" t="str">
        <f>IFERROR(INDEX(Data[Home Team],$A10),"")</f>
        <v>Stoke</v>
      </c>
      <c r="C10" s="12" t="str">
        <f>IFERROR(INDEX(Data[Away Team],$A10),"")</f>
        <v>Aston Villa</v>
      </c>
      <c r="D10" s="12">
        <f>IFERROR(INDEX(Data[Full Time Home Team Goals],A10),"")</f>
        <v>0</v>
      </c>
      <c r="E10" s="12">
        <f>IFERROR(INDEX(Data[Full Time Away Team Goals],A10),"")</f>
        <v>1</v>
      </c>
      <c r="F10" s="12">
        <f>IFERROR(INDEX(Data[Home Team Red Cards],A10),"")</f>
        <v>0</v>
      </c>
      <c r="G10" s="12">
        <f>IFERROR(INDEX(Data[Home Team Yellow Cards],A10),"")</f>
        <v>0</v>
      </c>
      <c r="H10" s="12">
        <f>IFERROR(INDEX(Data[Away Team Red Cards],A10),"")</f>
        <v>0</v>
      </c>
      <c r="I10" s="12">
        <f>IFERROR(INDEX(Data[Away Team Yellow Cards],A10),"")</f>
        <v>3</v>
      </c>
      <c r="J10" s="12">
        <f>IFERROR(INDEX(Data[Home Team Shots],A10),"")</f>
        <v>12</v>
      </c>
      <c r="K10" s="12">
        <f>IFERROR(INDEX(Data[Away Team Shots],A10),"")</f>
        <v>7</v>
      </c>
      <c r="L10" s="12">
        <f>IFERROR(INDEX(Data[Home Team Shots on Target],A10),"")</f>
        <v>2</v>
      </c>
      <c r="M10" s="12">
        <f>IFERROR(INDEX(Data[Away Team Shots on Target],A10),"")</f>
        <v>2</v>
      </c>
      <c r="N10" s="12">
        <f>IFERROR(INDEX(Data[Home Team Fouls Committed],A10),"")</f>
        <v>14</v>
      </c>
      <c r="O10" s="12">
        <f>IFERROR(INDEX(Data[Away Team Fouls Committed],A10),"")</f>
        <v>9</v>
      </c>
      <c r="P10" s="12">
        <f>IFERROR(INDEX(Data[Home Team Corners],A10),"")</f>
        <v>2</v>
      </c>
      <c r="Q10" s="12">
        <f>IFERROR(INDEX(Data[Away Team Corners],A10),"")</f>
        <v>8</v>
      </c>
      <c r="R10" s="12" t="str">
        <f t="shared" si="4"/>
        <v>0 - 1</v>
      </c>
      <c r="S10" s="12" t="str">
        <f t="shared" si="0"/>
        <v>12 - 7</v>
      </c>
      <c r="T10" s="12" t="str">
        <f t="shared" si="1"/>
        <v>2 - 8</v>
      </c>
      <c r="U10" s="12" t="str">
        <f t="shared" si="2"/>
        <v>2 - 2</v>
      </c>
      <c r="V10" s="12" t="str">
        <f t="shared" si="3"/>
        <v>14 - 9</v>
      </c>
      <c r="X10" s="1" t="s">
        <v>2</v>
      </c>
      <c r="Y10" s="1">
        <f>SUMPRODUCT(--(Data[Week]&lt;=$B$1)*--(Data[Home Team]=X10)*--(Data[Full Time Result (H=Home Win, D=Draw, A=Away Win)]="H"))*3 + SUMPRODUCT(--(Data[Week]&lt;=$B$1)*--(Data[Home Team]=X10)*--(Data[Full Time Result (H=Home Win, D=Draw, A=Away Win)]="D"))*1 + SUMPRODUCT(--(Data[Week]&lt;=$B$1)*--(Data[Away Team]=X10)*--(Data[Full Time Result (H=Home Win, D=Draw, A=Away Win)]="A"))*3 + SUMPRODUCT(--(Data[Week]&lt;=$B$1)*--(Data[Away Team]=X10)*--(Data[Full Time Result (H=Home Win, D=Draw, A=Away Win)]="D"))*1</f>
        <v>0</v>
      </c>
      <c r="Z10" s="1">
        <f>SUMPRODUCT(--(Data[Week]&lt;=$B$1)*--(Data[Home Team]=X10)*--(Data[Full Time Home Team Goals]-Data[Full Time Away Team Goals])) + SUMPRODUCT(--(Data[Week]&lt;=$B$1)*--(Data[Away Team]=X10)*--(Data[Full Time Away Team Goals]-Data[Full Time Home Team Goals]))</f>
        <v>-1</v>
      </c>
      <c r="AA10" s="1">
        <f t="shared" si="5"/>
        <v>-9.8999999999999999E-4</v>
      </c>
      <c r="AB10" s="1">
        <f t="shared" si="6"/>
        <v>20</v>
      </c>
      <c r="AC10" s="1" t="str">
        <f>INDEX($X$6:$X$25,MATCH(SMALL($AB$6:$AB$25,ROWS($AB$6:AB10)),$AB$6:$AB$25,0))</f>
        <v>Arsenal</v>
      </c>
    </row>
    <row r="11" spans="1:29" x14ac:dyDescent="0.2">
      <c r="A11" s="12">
        <f>IF(ROWS($A$6:A11)&gt;COUNTIF(Data[Week],$B$1),"",MATCH($B$1,Data[Week],0)+ROWS($A$6:A11)-1)</f>
        <v>6</v>
      </c>
      <c r="B11" s="12" t="str">
        <f>IFERROR(INDEX(Data[Home Team],$A11),"")</f>
        <v>West Brom</v>
      </c>
      <c r="C11" s="12" t="str">
        <f>IFERROR(INDEX(Data[Away Team],$A11),"")</f>
        <v>Sunderland</v>
      </c>
      <c r="D11" s="12">
        <f>IFERROR(INDEX(Data[Full Time Home Team Goals],A11),"")</f>
        <v>2</v>
      </c>
      <c r="E11" s="12">
        <f>IFERROR(INDEX(Data[Full Time Away Team Goals],A11),"")</f>
        <v>2</v>
      </c>
      <c r="F11" s="12">
        <f>IFERROR(INDEX(Data[Home Team Red Cards],A11),"")</f>
        <v>0</v>
      </c>
      <c r="G11" s="12">
        <f>IFERROR(INDEX(Data[Home Team Yellow Cards],A11),"")</f>
        <v>3</v>
      </c>
      <c r="H11" s="12">
        <f>IFERROR(INDEX(Data[Away Team Red Cards],A11),"")</f>
        <v>0</v>
      </c>
      <c r="I11" s="12">
        <f>IFERROR(INDEX(Data[Away Team Yellow Cards],A11),"")</f>
        <v>1</v>
      </c>
      <c r="J11" s="12">
        <f>IFERROR(INDEX(Data[Home Team Shots],A11),"")</f>
        <v>10</v>
      </c>
      <c r="K11" s="12">
        <f>IFERROR(INDEX(Data[Away Team Shots],A11),"")</f>
        <v>7</v>
      </c>
      <c r="L11" s="12">
        <f>IFERROR(INDEX(Data[Home Team Shots on Target],A11),"")</f>
        <v>5</v>
      </c>
      <c r="M11" s="12">
        <f>IFERROR(INDEX(Data[Away Team Shots on Target],A11),"")</f>
        <v>2</v>
      </c>
      <c r="N11" s="12">
        <f>IFERROR(INDEX(Data[Home Team Fouls Committed],A11),"")</f>
        <v>18</v>
      </c>
      <c r="O11" s="12">
        <f>IFERROR(INDEX(Data[Away Team Fouls Committed],A11),"")</f>
        <v>9</v>
      </c>
      <c r="P11" s="12">
        <f>IFERROR(INDEX(Data[Home Team Corners],A11),"")</f>
        <v>6</v>
      </c>
      <c r="Q11" s="12">
        <f>IFERROR(INDEX(Data[Away Team Corners],A11),"")</f>
        <v>3</v>
      </c>
      <c r="R11" s="12" t="str">
        <f t="shared" si="4"/>
        <v>2 - 2</v>
      </c>
      <c r="S11" s="12" t="str">
        <f t="shared" si="0"/>
        <v>10 - 7</v>
      </c>
      <c r="T11" s="12" t="str">
        <f t="shared" si="1"/>
        <v>6 - 3</v>
      </c>
      <c r="U11" s="12" t="str">
        <f t="shared" si="2"/>
        <v>5 - 2</v>
      </c>
      <c r="V11" s="12" t="str">
        <f t="shared" si="3"/>
        <v>18 - 9</v>
      </c>
      <c r="X11" s="1" t="s">
        <v>7</v>
      </c>
      <c r="Y11" s="1">
        <f>SUMPRODUCT(--(Data[Week]&lt;=$B$1)*--(Data[Home Team]=X11)*--(Data[Full Time Result (H=Home Win, D=Draw, A=Away Win)]="H"))*3 + SUMPRODUCT(--(Data[Week]&lt;=$B$1)*--(Data[Home Team]=X11)*--(Data[Full Time Result (H=Home Win, D=Draw, A=Away Win)]="D"))*1 + SUMPRODUCT(--(Data[Week]&lt;=$B$1)*--(Data[Away Team]=X11)*--(Data[Full Time Result (H=Home Win, D=Draw, A=Away Win)]="A"))*3 + SUMPRODUCT(--(Data[Week]&lt;=$B$1)*--(Data[Away Team]=X11)*--(Data[Full Time Result (H=Home Win, D=Draw, A=Away Win)]="D"))*1</f>
        <v>1</v>
      </c>
      <c r="Z11" s="1">
        <f>SUMPRODUCT(--(Data[Week]&lt;=$B$1)*--(Data[Home Team]=X11)*--(Data[Full Time Home Team Goals]-Data[Full Time Away Team Goals])) + SUMPRODUCT(--(Data[Week]&lt;=$B$1)*--(Data[Away Team]=X11)*--(Data[Full Time Away Team Goals]-Data[Full Time Home Team Goals]))</f>
        <v>0</v>
      </c>
      <c r="AA11" s="1">
        <f t="shared" si="5"/>
        <v>1.000011</v>
      </c>
      <c r="AB11" s="1">
        <f t="shared" si="6"/>
        <v>9</v>
      </c>
      <c r="AC11" s="1" t="str">
        <f>INDEX($X$6:$X$25,MATCH(SMALL($AB$6:$AB$25,ROWS($AB$6:AB11)),$AB$6:$AB$25,0))</f>
        <v>West Brom</v>
      </c>
    </row>
    <row r="12" spans="1:29" x14ac:dyDescent="0.2">
      <c r="A12" s="12">
        <f>IF(ROWS($A$6:A12)&gt;COUNTIF(Data[Week],$B$1),"",MATCH($B$1,Data[Week],0)+ROWS($A$6:A12)-1)</f>
        <v>7</v>
      </c>
      <c r="B12" s="12" t="str">
        <f>IFERROR(INDEX(Data[Home Team],$A12),"")</f>
        <v>West Ham</v>
      </c>
      <c r="C12" s="12" t="str">
        <f>IFERROR(INDEX(Data[Away Team],$A12),"")</f>
        <v>Tottenham</v>
      </c>
      <c r="D12" s="12">
        <f>IFERROR(INDEX(Data[Full Time Home Team Goals],A12),"")</f>
        <v>0</v>
      </c>
      <c r="E12" s="12">
        <f>IFERROR(INDEX(Data[Full Time Away Team Goals],A12),"")</f>
        <v>1</v>
      </c>
      <c r="F12" s="12">
        <f>IFERROR(INDEX(Data[Home Team Red Cards],A12),"")</f>
        <v>1</v>
      </c>
      <c r="G12" s="12">
        <f>IFERROR(INDEX(Data[Home Team Yellow Cards],A12),"")</f>
        <v>1</v>
      </c>
      <c r="H12" s="12">
        <f>IFERROR(INDEX(Data[Away Team Red Cards],A12),"")</f>
        <v>1</v>
      </c>
      <c r="I12" s="12">
        <f>IFERROR(INDEX(Data[Away Team Yellow Cards],A12),"")</f>
        <v>0</v>
      </c>
      <c r="J12" s="12">
        <f>IFERROR(INDEX(Data[Home Team Shots],A12),"")</f>
        <v>18</v>
      </c>
      <c r="K12" s="12">
        <f>IFERROR(INDEX(Data[Away Team Shots],A12),"")</f>
        <v>10</v>
      </c>
      <c r="L12" s="12">
        <f>IFERROR(INDEX(Data[Home Team Shots on Target],A12),"")</f>
        <v>4</v>
      </c>
      <c r="M12" s="12">
        <f>IFERROR(INDEX(Data[Away Team Shots on Target],A12),"")</f>
        <v>4</v>
      </c>
      <c r="N12" s="12">
        <f>IFERROR(INDEX(Data[Home Team Fouls Committed],A12),"")</f>
        <v>12</v>
      </c>
      <c r="O12" s="12">
        <f>IFERROR(INDEX(Data[Away Team Fouls Committed],A12),"")</f>
        <v>10</v>
      </c>
      <c r="P12" s="12">
        <f>IFERROR(INDEX(Data[Home Team Corners],A12),"")</f>
        <v>8</v>
      </c>
      <c r="Q12" s="12">
        <f>IFERROR(INDEX(Data[Away Team Corners],A12),"")</f>
        <v>5</v>
      </c>
      <c r="R12" s="12" t="str">
        <f t="shared" si="4"/>
        <v>0 - 1</v>
      </c>
      <c r="S12" s="12" t="str">
        <f t="shared" si="0"/>
        <v>18 - 10</v>
      </c>
      <c r="T12" s="12" t="str">
        <f t="shared" si="1"/>
        <v>8 - 5</v>
      </c>
      <c r="U12" s="12" t="str">
        <f t="shared" si="2"/>
        <v>4 - 4</v>
      </c>
      <c r="V12" s="12" t="str">
        <f t="shared" si="3"/>
        <v>12 - 10</v>
      </c>
      <c r="X12" s="1" t="s">
        <v>14</v>
      </c>
      <c r="Y12" s="1">
        <f>SUMPRODUCT(--(Data[Week]&lt;=$B$1)*--(Data[Home Team]=X12)*--(Data[Full Time Result (H=Home Win, D=Draw, A=Away Win)]="H"))*3 + SUMPRODUCT(--(Data[Week]&lt;=$B$1)*--(Data[Home Team]=X12)*--(Data[Full Time Result (H=Home Win, D=Draw, A=Away Win)]="D"))*1 + SUMPRODUCT(--(Data[Week]&lt;=$B$1)*--(Data[Away Team]=X12)*--(Data[Full Time Result (H=Home Win, D=Draw, A=Away Win)]="A"))*3 + SUMPRODUCT(--(Data[Week]&lt;=$B$1)*--(Data[Away Team]=X12)*--(Data[Full Time Result (H=Home Win, D=Draw, A=Away Win)]="D"))*1</f>
        <v>3</v>
      </c>
      <c r="Z12" s="1">
        <f>SUMPRODUCT(--(Data[Week]&lt;=$B$1)*--(Data[Home Team]=X12)*--(Data[Full Time Home Team Goals]-Data[Full Time Away Team Goals])) + SUMPRODUCT(--(Data[Week]&lt;=$B$1)*--(Data[Away Team]=X12)*--(Data[Full Time Away Team Goals]-Data[Full Time Home Team Goals]))</f>
        <v>1</v>
      </c>
      <c r="AA12" s="1">
        <f t="shared" si="5"/>
        <v>3.0010119999999998</v>
      </c>
      <c r="AB12" s="1">
        <f t="shared" si="6"/>
        <v>3</v>
      </c>
      <c r="AC12" s="1" t="str">
        <f>INDEX($X$6:$X$25,MATCH(SMALL($AB$6:$AB$25,ROWS($AB$6:AB12)),$AB$6:$AB$25,0))</f>
        <v>Sunderland</v>
      </c>
    </row>
    <row r="13" spans="1:29" x14ac:dyDescent="0.2">
      <c r="A13" s="12" t="str">
        <f>IF(ROWS($A$6:A13)&gt;COUNTIF(Data[Week],$B$1),"",MATCH($B$1,Data[Week],0)+ROWS($A$6:A13)-1)</f>
        <v/>
      </c>
      <c r="B13" s="12" t="str">
        <f>IFERROR(INDEX(Data[Home Team],$A13),"")</f>
        <v/>
      </c>
      <c r="C13" s="12" t="str">
        <f>IFERROR(INDEX(Data[Away Team],$A13),"")</f>
        <v/>
      </c>
      <c r="D13" s="12" t="str">
        <f>IFERROR(INDEX(Data[Full Time Home Team Goals],A13),"")</f>
        <v/>
      </c>
      <c r="E13" s="12" t="str">
        <f>IFERROR(INDEX(Data[Full Time Away Team Goals],A13),"")</f>
        <v/>
      </c>
      <c r="F13" s="12" t="str">
        <f>IFERROR(INDEX(Data[Home Team Red Cards],A13),"")</f>
        <v/>
      </c>
      <c r="G13" s="12" t="str">
        <f>IFERROR(INDEX(Data[Home Team Yellow Cards],A13),"")</f>
        <v/>
      </c>
      <c r="H13" s="12" t="str">
        <f>IFERROR(INDEX(Data[Away Team Red Cards],A13),"")</f>
        <v/>
      </c>
      <c r="I13" s="12" t="str">
        <f>IFERROR(INDEX(Data[Away Team Yellow Cards],A13),"")</f>
        <v/>
      </c>
      <c r="J13" s="12" t="str">
        <f>IFERROR(INDEX(Data[Home Team Shots],A13),"")</f>
        <v/>
      </c>
      <c r="K13" s="12" t="str">
        <f>IFERROR(INDEX(Data[Away Team Shots],A13),"")</f>
        <v/>
      </c>
      <c r="L13" s="12" t="str">
        <f>IFERROR(INDEX(Data[Home Team Shots on Target],A13),"")</f>
        <v/>
      </c>
      <c r="M13" s="12" t="str">
        <f>IFERROR(INDEX(Data[Away Team Shots on Target],A13),"")</f>
        <v/>
      </c>
      <c r="N13" s="12" t="str">
        <f>IFERROR(INDEX(Data[Home Team Fouls Committed],A13),"")</f>
        <v/>
      </c>
      <c r="O13" s="12" t="str">
        <f>IFERROR(INDEX(Data[Away Team Fouls Committed],A13),"")</f>
        <v/>
      </c>
      <c r="P13" s="12" t="str">
        <f>IFERROR(INDEX(Data[Home Team Corners],A13),"")</f>
        <v/>
      </c>
      <c r="Q13" s="12" t="str">
        <f>IFERROR(INDEX(Data[Away Team Corners],A13),"")</f>
        <v/>
      </c>
      <c r="R13" s="12" t="str">
        <f t="shared" si="4"/>
        <v/>
      </c>
      <c r="S13" s="12" t="str">
        <f t="shared" si="0"/>
        <v xml:space="preserve"> - </v>
      </c>
      <c r="T13" s="12" t="str">
        <f t="shared" si="1"/>
        <v xml:space="preserve"> - </v>
      </c>
      <c r="U13" s="12" t="str">
        <f t="shared" si="2"/>
        <v xml:space="preserve"> - </v>
      </c>
      <c r="V13" s="12" t="str">
        <f t="shared" si="3"/>
        <v xml:space="preserve"> - </v>
      </c>
      <c r="X13" s="1" t="s">
        <v>6</v>
      </c>
      <c r="Y13" s="1">
        <f>SUMPRODUCT(--(Data[Week]&lt;=$B$1)*--(Data[Home Team]=X13)*--(Data[Full Time Result (H=Home Win, D=Draw, A=Away Win)]="H"))*3 + SUMPRODUCT(--(Data[Week]&lt;=$B$1)*--(Data[Home Team]=X13)*--(Data[Full Time Result (H=Home Win, D=Draw, A=Away Win)]="D"))*1 + SUMPRODUCT(--(Data[Week]&lt;=$B$1)*--(Data[Away Team]=X13)*--(Data[Full Time Result (H=Home Win, D=Draw, A=Away Win)]="A"))*3 + SUMPRODUCT(--(Data[Week]&lt;=$B$1)*--(Data[Away Team]=X13)*--(Data[Full Time Result (H=Home Win, D=Draw, A=Away Win)]="D"))*1</f>
        <v>1</v>
      </c>
      <c r="Z13" s="1">
        <f>SUMPRODUCT(--(Data[Week]&lt;=$B$1)*--(Data[Home Team]=X13)*--(Data[Full Time Home Team Goals]-Data[Full Time Away Team Goals])) + SUMPRODUCT(--(Data[Week]&lt;=$B$1)*--(Data[Away Team]=X13)*--(Data[Full Time Away Team Goals]-Data[Full Time Home Team Goals]))</f>
        <v>0</v>
      </c>
      <c r="AA13" s="1">
        <f t="shared" si="5"/>
        <v>1.000013</v>
      </c>
      <c r="AB13" s="1">
        <f t="shared" si="6"/>
        <v>8</v>
      </c>
      <c r="AC13" s="1" t="str">
        <f>INDEX($X$6:$X$25,MATCH(SMALL($AB$6:$AB$25,ROWS($AB$6:AB13)),$AB$6:$AB$25,0))</f>
        <v>Leicester</v>
      </c>
    </row>
    <row r="14" spans="1:29" x14ac:dyDescent="0.2">
      <c r="A14" s="12" t="str">
        <f>IF(ROWS($A$6:A14)&gt;COUNTIF(Data[Week],$B$1),"",MATCH($B$1,Data[Week],0)+ROWS($A$6:A14)-1)</f>
        <v/>
      </c>
      <c r="B14" s="12" t="str">
        <f>IFERROR(INDEX(Data[Home Team],$A14),"")</f>
        <v/>
      </c>
      <c r="C14" s="12" t="str">
        <f>IFERROR(INDEX(Data[Away Team],$A14),"")</f>
        <v/>
      </c>
      <c r="D14" s="12" t="str">
        <f>IFERROR(INDEX(Data[Full Time Home Team Goals],A14),"")</f>
        <v/>
      </c>
      <c r="E14" s="12" t="str">
        <f>IFERROR(INDEX(Data[Full Time Away Team Goals],A14),"")</f>
        <v/>
      </c>
      <c r="F14" s="12" t="str">
        <f>IFERROR(INDEX(Data[Home Team Red Cards],A14),"")</f>
        <v/>
      </c>
      <c r="G14" s="12" t="str">
        <f>IFERROR(INDEX(Data[Home Team Yellow Cards],A14),"")</f>
        <v/>
      </c>
      <c r="H14" s="12" t="str">
        <f>IFERROR(INDEX(Data[Away Team Red Cards],A14),"")</f>
        <v/>
      </c>
      <c r="I14" s="12" t="str">
        <f>IFERROR(INDEX(Data[Away Team Yellow Cards],A14),"")</f>
        <v/>
      </c>
      <c r="J14" s="12" t="str">
        <f>IFERROR(INDEX(Data[Home Team Shots],A14),"")</f>
        <v/>
      </c>
      <c r="K14" s="12" t="str">
        <f>IFERROR(INDEX(Data[Away Team Shots],A14),"")</f>
        <v/>
      </c>
      <c r="L14" s="12" t="str">
        <f>IFERROR(INDEX(Data[Home Team Shots on Target],A14),"")</f>
        <v/>
      </c>
      <c r="M14" s="12" t="str">
        <f>IFERROR(INDEX(Data[Away Team Shots on Target],A14),"")</f>
        <v/>
      </c>
      <c r="N14" s="12" t="str">
        <f>IFERROR(INDEX(Data[Home Team Fouls Committed],A14),"")</f>
        <v/>
      </c>
      <c r="O14" s="12" t="str">
        <f>IFERROR(INDEX(Data[Away Team Fouls Committed],A14),"")</f>
        <v/>
      </c>
      <c r="P14" s="12" t="str">
        <f>IFERROR(INDEX(Data[Home Team Corners],A14),"")</f>
        <v/>
      </c>
      <c r="Q14" s="12" t="str">
        <f>IFERROR(INDEX(Data[Away Team Corners],A14),"")</f>
        <v/>
      </c>
      <c r="R14" s="12" t="str">
        <f t="shared" si="4"/>
        <v/>
      </c>
      <c r="S14" s="12" t="str">
        <f t="shared" si="0"/>
        <v xml:space="preserve"> - </v>
      </c>
      <c r="T14" s="12" t="str">
        <f t="shared" si="1"/>
        <v xml:space="preserve"> - </v>
      </c>
      <c r="U14" s="12" t="str">
        <f t="shared" si="2"/>
        <v xml:space="preserve"> - </v>
      </c>
      <c r="V14" s="12" t="str">
        <f t="shared" si="3"/>
        <v xml:space="preserve"> - </v>
      </c>
      <c r="X14" s="1" t="s">
        <v>25</v>
      </c>
      <c r="Y14" s="1">
        <f>SUMPRODUCT(--(Data[Week]&lt;=$B$1)*--(Data[Home Team]=X14)*--(Data[Full Time Result (H=Home Win, D=Draw, A=Away Win)]="H"))*3 + SUMPRODUCT(--(Data[Week]&lt;=$B$1)*--(Data[Home Team]=X14)*--(Data[Full Time Result (H=Home Win, D=Draw, A=Away Win)]="D"))*1 + SUMPRODUCT(--(Data[Week]&lt;=$B$1)*--(Data[Away Team]=X14)*--(Data[Full Time Result (H=Home Win, D=Draw, A=Away Win)]="A"))*3 + SUMPRODUCT(--(Data[Week]&lt;=$B$1)*--(Data[Away Team]=X14)*--(Data[Full Time Result (H=Home Win, D=Draw, A=Away Win)]="D"))*1</f>
        <v>0</v>
      </c>
      <c r="Z14" s="1">
        <f>SUMPRODUCT(--(Data[Week]&lt;=$B$1)*--(Data[Home Team]=X14)*--(Data[Full Time Home Team Goals]-Data[Full Time Away Team Goals])) + SUMPRODUCT(--(Data[Week]&lt;=$B$1)*--(Data[Away Team]=X14)*--(Data[Full Time Away Team Goals]-Data[Full Time Home Team Goals]))</f>
        <v>0</v>
      </c>
      <c r="AA14" s="1">
        <f t="shared" si="5"/>
        <v>1.4E-5</v>
      </c>
      <c r="AB14" s="1">
        <f t="shared" si="6"/>
        <v>13</v>
      </c>
      <c r="AC14" s="1" t="str">
        <f>INDEX($X$6:$X$25,MATCH(SMALL($AB$6:$AB$25,ROWS($AB$6:AB14)),$AB$6:$AB$25,0))</f>
        <v>Everton</v>
      </c>
    </row>
    <row r="15" spans="1:29" x14ac:dyDescent="0.2">
      <c r="A15" s="12" t="str">
        <f>IF(ROWS($A$6:A15)&gt;COUNTIF(Data[Week],$B$1),"",MATCH($B$1,Data[Week],0)+ROWS($A$6:A15)-1)</f>
        <v/>
      </c>
      <c r="B15" s="12" t="str">
        <f>IFERROR(INDEX(Data[Home Team],$A15),"")</f>
        <v/>
      </c>
      <c r="C15" s="12" t="str">
        <f>IFERROR(INDEX(Data[Away Team],$A15),"")</f>
        <v/>
      </c>
      <c r="D15" s="12" t="str">
        <f>IFERROR(INDEX(Data[Full Time Home Team Goals],A15),"")</f>
        <v/>
      </c>
      <c r="E15" s="12" t="str">
        <f>IFERROR(INDEX(Data[Full Time Away Team Goals],A15),"")</f>
        <v/>
      </c>
      <c r="F15" s="12" t="str">
        <f>IFERROR(INDEX(Data[Home Team Red Cards],A15),"")</f>
        <v/>
      </c>
      <c r="G15" s="12" t="str">
        <f>IFERROR(INDEX(Data[Home Team Yellow Cards],A15),"")</f>
        <v/>
      </c>
      <c r="H15" s="12" t="str">
        <f>IFERROR(INDEX(Data[Away Team Red Cards],A15),"")</f>
        <v/>
      </c>
      <c r="I15" s="12" t="str">
        <f>IFERROR(INDEX(Data[Away Team Yellow Cards],A15),"")</f>
        <v/>
      </c>
      <c r="J15" s="12" t="str">
        <f>IFERROR(INDEX(Data[Home Team Shots],A15),"")</f>
        <v/>
      </c>
      <c r="K15" s="12" t="str">
        <f>IFERROR(INDEX(Data[Away Team Shots],A15),"")</f>
        <v/>
      </c>
      <c r="L15" s="12" t="str">
        <f>IFERROR(INDEX(Data[Home Team Shots on Target],A15),"")</f>
        <v/>
      </c>
      <c r="M15" s="12" t="str">
        <f>IFERROR(INDEX(Data[Away Team Shots on Target],A15),"")</f>
        <v/>
      </c>
      <c r="N15" s="12" t="str">
        <f>IFERROR(INDEX(Data[Home Team Fouls Committed],A15),"")</f>
        <v/>
      </c>
      <c r="O15" s="12" t="str">
        <f>IFERROR(INDEX(Data[Away Team Fouls Committed],A15),"")</f>
        <v/>
      </c>
      <c r="P15" s="12" t="str">
        <f>IFERROR(INDEX(Data[Home Team Corners],A15),"")</f>
        <v/>
      </c>
      <c r="Q15" s="12" t="str">
        <f>IFERROR(INDEX(Data[Away Team Corners],A15),"")</f>
        <v/>
      </c>
      <c r="R15" s="12" t="str">
        <f t="shared" si="4"/>
        <v/>
      </c>
      <c r="S15" s="12" t="str">
        <f t="shared" si="0"/>
        <v xml:space="preserve"> - </v>
      </c>
      <c r="T15" s="12" t="str">
        <f t="shared" si="1"/>
        <v xml:space="preserve"> - </v>
      </c>
      <c r="U15" s="12" t="str">
        <f t="shared" si="2"/>
        <v xml:space="preserve"> - </v>
      </c>
      <c r="V15" s="12" t="str">
        <f t="shared" si="3"/>
        <v xml:space="preserve"> - </v>
      </c>
      <c r="X15" s="1" t="s">
        <v>29</v>
      </c>
      <c r="Y15" s="1">
        <f>SUMPRODUCT(--(Data[Week]&lt;=$B$1)*--(Data[Home Team]=X15)*--(Data[Full Time Result (H=Home Win, D=Draw, A=Away Win)]="H"))*3 + SUMPRODUCT(--(Data[Week]&lt;=$B$1)*--(Data[Home Team]=X15)*--(Data[Full Time Result (H=Home Win, D=Draw, A=Away Win)]="D"))*1 + SUMPRODUCT(--(Data[Week]&lt;=$B$1)*--(Data[Away Team]=X15)*--(Data[Full Time Result (H=Home Win, D=Draw, A=Away Win)]="A"))*3 + SUMPRODUCT(--(Data[Week]&lt;=$B$1)*--(Data[Away Team]=X15)*--(Data[Full Time Result (H=Home Win, D=Draw, A=Away Win)]="D"))*1</f>
        <v>0</v>
      </c>
      <c r="Z15" s="1">
        <f>SUMPRODUCT(--(Data[Week]&lt;=$B$1)*--(Data[Home Team]=X15)*--(Data[Full Time Home Team Goals]-Data[Full Time Away Team Goals])) + SUMPRODUCT(--(Data[Week]&lt;=$B$1)*--(Data[Away Team]=X15)*--(Data[Full Time Away Team Goals]-Data[Full Time Home Team Goals]))</f>
        <v>0</v>
      </c>
      <c r="AA15" s="1">
        <f t="shared" si="5"/>
        <v>1.5E-5</v>
      </c>
      <c r="AB15" s="1">
        <f t="shared" si="6"/>
        <v>12</v>
      </c>
      <c r="AC15" s="1" t="str">
        <f>INDEX($X$6:$X$25,MATCH(SMALL($AB$6:$AB$25,ROWS($AB$6:AB15)),$AB$6:$AB$25,0))</f>
        <v>Southampton</v>
      </c>
    </row>
    <row r="16" spans="1:29" x14ac:dyDescent="0.2">
      <c r="A16" s="12" t="str">
        <f>IF(ROWS($A$6:A16)&gt;COUNTIF(Data[Week],$B$1),"",MATCH($B$1,Data[Week],0)+ROWS($A$6:A16)-1)</f>
        <v/>
      </c>
      <c r="B16" s="12" t="str">
        <f>IFERROR(INDEX(Data[Home Team],$A16),"")</f>
        <v/>
      </c>
      <c r="C16" s="12" t="str">
        <f>IFERROR(INDEX(Data[Away Team],$A16),"")</f>
        <v/>
      </c>
      <c r="D16" s="12" t="str">
        <f>IFERROR(INDEX(Data[Full Time Home Team Goals],A16),"")</f>
        <v/>
      </c>
      <c r="E16" s="12" t="str">
        <f>IFERROR(INDEX(Data[Full Time Away Team Goals],A16),"")</f>
        <v/>
      </c>
      <c r="F16" s="12" t="str">
        <f>IFERROR(INDEX(Data[Home Team Red Cards],A16),"")</f>
        <v/>
      </c>
      <c r="G16" s="12" t="str">
        <f>IFERROR(INDEX(Data[Home Team Yellow Cards],A16),"")</f>
        <v/>
      </c>
      <c r="H16" s="12" t="str">
        <f>IFERROR(INDEX(Data[Away Team Red Cards],A16),"")</f>
        <v/>
      </c>
      <c r="I16" s="12" t="str">
        <f>IFERROR(INDEX(Data[Away Team Yellow Cards],A16),"")</f>
        <v/>
      </c>
      <c r="J16" s="12" t="str">
        <f>IFERROR(INDEX(Data[Home Team Shots],A16),"")</f>
        <v/>
      </c>
      <c r="K16" s="12" t="str">
        <f>IFERROR(INDEX(Data[Away Team Shots],A16),"")</f>
        <v/>
      </c>
      <c r="L16" s="12" t="str">
        <f>IFERROR(INDEX(Data[Home Team Shots on Target],A16),"")</f>
        <v/>
      </c>
      <c r="M16" s="12" t="str">
        <f>IFERROR(INDEX(Data[Away Team Shots on Target],A16),"")</f>
        <v/>
      </c>
      <c r="N16" s="12" t="str">
        <f>IFERROR(INDEX(Data[Home Team Fouls Committed],A16),"")</f>
        <v/>
      </c>
      <c r="O16" s="12" t="str">
        <f>IFERROR(INDEX(Data[Away Team Fouls Committed],A16),"")</f>
        <v/>
      </c>
      <c r="P16" s="12" t="str">
        <f>IFERROR(INDEX(Data[Home Team Corners],A16),"")</f>
        <v/>
      </c>
      <c r="Q16" s="12" t="str">
        <f>IFERROR(INDEX(Data[Away Team Corners],A16),"")</f>
        <v/>
      </c>
      <c r="R16" s="12" t="str">
        <f t="shared" si="4"/>
        <v/>
      </c>
      <c r="S16" s="12" t="str">
        <f t="shared" si="0"/>
        <v xml:space="preserve"> - </v>
      </c>
      <c r="T16" s="12" t="str">
        <f t="shared" si="1"/>
        <v xml:space="preserve"> - </v>
      </c>
      <c r="U16" s="12" t="str">
        <f t="shared" si="2"/>
        <v xml:space="preserve"> - </v>
      </c>
      <c r="V16" s="12" t="str">
        <f t="shared" si="3"/>
        <v xml:space="preserve"> - </v>
      </c>
      <c r="X16" s="1" t="s">
        <v>10</v>
      </c>
      <c r="Y16" s="1">
        <f>SUMPRODUCT(--(Data[Week]&lt;=$B$1)*--(Data[Home Team]=X16)*--(Data[Full Time Result (H=Home Win, D=Draw, A=Away Win)]="H"))*3 + SUMPRODUCT(--(Data[Week]&lt;=$B$1)*--(Data[Home Team]=X16)*--(Data[Full Time Result (H=Home Win, D=Draw, A=Away Win)]="D"))*1 + SUMPRODUCT(--(Data[Week]&lt;=$B$1)*--(Data[Away Team]=X16)*--(Data[Full Time Result (H=Home Win, D=Draw, A=Away Win)]="A"))*3 + SUMPRODUCT(--(Data[Week]&lt;=$B$1)*--(Data[Away Team]=X16)*--(Data[Full Time Result (H=Home Win, D=Draw, A=Away Win)]="D"))*1</f>
        <v>0</v>
      </c>
      <c r="Z16" s="1">
        <f>SUMPRODUCT(--(Data[Week]&lt;=$B$1)*--(Data[Home Team]=X16)*--(Data[Full Time Home Team Goals]-Data[Full Time Away Team Goals])) + SUMPRODUCT(--(Data[Week]&lt;=$B$1)*--(Data[Away Team]=X16)*--(Data[Full Time Away Team Goals]-Data[Full Time Home Team Goals]))</f>
        <v>-1</v>
      </c>
      <c r="AA16" s="1">
        <f t="shared" si="5"/>
        <v>-9.8400000000000007E-4</v>
      </c>
      <c r="AB16" s="1">
        <f t="shared" si="6"/>
        <v>19</v>
      </c>
      <c r="AC16" s="1" t="str">
        <f>INDEX($X$6:$X$25,MATCH(SMALL($AB$6:$AB$25,ROWS($AB$6:AB16)),$AB$6:$AB$25,0))</f>
        <v>Newcastle</v>
      </c>
    </row>
    <row r="17" spans="1:29" x14ac:dyDescent="0.2">
      <c r="A17" s="12" t="str">
        <f>IF(ROWS($A$6:A17)&gt;COUNTIF(Data[Week],$B$1),"",MATCH($B$1,Data[Week],0)+ROWS($A$6:A17)-1)</f>
        <v/>
      </c>
      <c r="B17" s="12" t="str">
        <f>IFERROR(INDEX(Data[Home Team],$A17),"")</f>
        <v/>
      </c>
      <c r="C17" s="12" t="str">
        <f>IFERROR(INDEX(Data[Away Team],$A17),"")</f>
        <v/>
      </c>
      <c r="D17" s="12" t="str">
        <f>IFERROR(INDEX(Data[Full Time Home Team Goals],A17),"")</f>
        <v/>
      </c>
      <c r="E17" s="12" t="str">
        <f>IFERROR(INDEX(Data[Full Time Away Team Goals],A17),"")</f>
        <v/>
      </c>
      <c r="F17" s="12" t="str">
        <f>IFERROR(INDEX(Data[Home Team Red Cards],A17),"")</f>
        <v/>
      </c>
      <c r="G17" s="12" t="str">
        <f>IFERROR(INDEX(Data[Home Team Yellow Cards],A17),"")</f>
        <v/>
      </c>
      <c r="H17" s="12" t="str">
        <f>IFERROR(INDEX(Data[Away Team Red Cards],A17),"")</f>
        <v/>
      </c>
      <c r="I17" s="12" t="str">
        <f>IFERROR(INDEX(Data[Away Team Yellow Cards],A17),"")</f>
        <v/>
      </c>
      <c r="J17" s="12" t="str">
        <f>IFERROR(INDEX(Data[Home Team Shots],A17),"")</f>
        <v/>
      </c>
      <c r="K17" s="12" t="str">
        <f>IFERROR(INDEX(Data[Away Team Shots],A17),"")</f>
        <v/>
      </c>
      <c r="L17" s="12" t="str">
        <f>IFERROR(INDEX(Data[Home Team Shots on Target],A17),"")</f>
        <v/>
      </c>
      <c r="M17" s="12" t="str">
        <f>IFERROR(INDEX(Data[Away Team Shots on Target],A17),"")</f>
        <v/>
      </c>
      <c r="N17" s="12" t="str">
        <f>IFERROR(INDEX(Data[Home Team Fouls Committed],A17),"")</f>
        <v/>
      </c>
      <c r="O17" s="12" t="str">
        <f>IFERROR(INDEX(Data[Away Team Fouls Committed],A17),"")</f>
        <v/>
      </c>
      <c r="P17" s="12" t="str">
        <f>IFERROR(INDEX(Data[Home Team Corners],A17),"")</f>
        <v/>
      </c>
      <c r="Q17" s="12" t="str">
        <f>IFERROR(INDEX(Data[Away Team Corners],A17),"")</f>
        <v/>
      </c>
      <c r="R17" s="12" t="str">
        <f t="shared" si="4"/>
        <v/>
      </c>
      <c r="S17" s="12" t="str">
        <f t="shared" si="0"/>
        <v xml:space="preserve"> - </v>
      </c>
      <c r="T17" s="12" t="str">
        <f t="shared" si="1"/>
        <v xml:space="preserve"> - </v>
      </c>
      <c r="U17" s="12" t="str">
        <f t="shared" si="2"/>
        <v xml:space="preserve"> - </v>
      </c>
      <c r="V17" s="12" t="str">
        <f t="shared" si="3"/>
        <v xml:space="preserve"> - </v>
      </c>
      <c r="X17" s="1" t="s">
        <v>28</v>
      </c>
      <c r="Y17" s="1">
        <f>SUMPRODUCT(--(Data[Week]&lt;=$B$1)*--(Data[Home Team]=X17)*--(Data[Full Time Result (H=Home Win, D=Draw, A=Away Win)]="H"))*3 + SUMPRODUCT(--(Data[Week]&lt;=$B$1)*--(Data[Home Team]=X17)*--(Data[Full Time Result (H=Home Win, D=Draw, A=Away Win)]="D"))*1 + SUMPRODUCT(--(Data[Week]&lt;=$B$1)*--(Data[Away Team]=X17)*--(Data[Full Time Result (H=Home Win, D=Draw, A=Away Win)]="A"))*3 + SUMPRODUCT(--(Data[Week]&lt;=$B$1)*--(Data[Away Team]=X17)*--(Data[Full Time Result (H=Home Win, D=Draw, A=Away Win)]="D"))*1</f>
        <v>0</v>
      </c>
      <c r="Z17" s="1">
        <f>SUMPRODUCT(--(Data[Week]&lt;=$B$1)*--(Data[Home Team]=X17)*--(Data[Full Time Home Team Goals]-Data[Full Time Away Team Goals])) + SUMPRODUCT(--(Data[Week]&lt;=$B$1)*--(Data[Away Team]=X17)*--(Data[Full Time Away Team Goals]-Data[Full Time Home Team Goals]))</f>
        <v>0</v>
      </c>
      <c r="AA17" s="1">
        <f t="shared" si="5"/>
        <v>1.7E-5</v>
      </c>
      <c r="AB17" s="1">
        <f t="shared" si="6"/>
        <v>11</v>
      </c>
      <c r="AC17" s="1" t="str">
        <f>INDEX($X$6:$X$25,MATCH(SMALL($AB$6:$AB$25,ROWS($AB$6:AB17)),$AB$6:$AB$25,0))</f>
        <v>Man City</v>
      </c>
    </row>
    <row r="18" spans="1:29" x14ac:dyDescent="0.2">
      <c r="A18" s="12" t="str">
        <f>IF(ROWS($A$6:A18)&gt;COUNTIF(Data[Week],$B$1),"",MATCH($B$1,Data[Week],0)+ROWS($A$6:A18)-1)</f>
        <v/>
      </c>
      <c r="B18" s="12" t="str">
        <f>IFERROR(INDEX(Data[Home Team],$A18),"")</f>
        <v/>
      </c>
      <c r="C18" s="12" t="str">
        <f>IFERROR(INDEX(Data[Away Team],$A18),"")</f>
        <v/>
      </c>
      <c r="D18" s="12" t="str">
        <f>IFERROR(INDEX(Data[Full Time Home Team Goals],A18),"")</f>
        <v/>
      </c>
      <c r="E18" s="12" t="str">
        <f>IFERROR(INDEX(Data[Full Time Away Team Goals],A18),"")</f>
        <v/>
      </c>
      <c r="F18" s="12" t="str">
        <f>IFERROR(INDEX(Data[Home Team Red Cards],A18),"")</f>
        <v/>
      </c>
      <c r="G18" s="12" t="str">
        <f>IFERROR(INDEX(Data[Home Team Yellow Cards],A18),"")</f>
        <v/>
      </c>
      <c r="H18" s="12" t="str">
        <f>IFERROR(INDEX(Data[Away Team Red Cards],A18),"")</f>
        <v/>
      </c>
      <c r="I18" s="12" t="str">
        <f>IFERROR(INDEX(Data[Away Team Yellow Cards],A18),"")</f>
        <v/>
      </c>
      <c r="J18" s="12" t="str">
        <f>IFERROR(INDEX(Data[Home Team Shots],A18),"")</f>
        <v/>
      </c>
      <c r="K18" s="12" t="str">
        <f>IFERROR(INDEX(Data[Away Team Shots],A18),"")</f>
        <v/>
      </c>
      <c r="L18" s="12" t="str">
        <f>IFERROR(INDEX(Data[Home Team Shots on Target],A18),"")</f>
        <v/>
      </c>
      <c r="M18" s="12" t="str">
        <f>IFERROR(INDEX(Data[Away Team Shots on Target],A18),"")</f>
        <v/>
      </c>
      <c r="N18" s="12" t="str">
        <f>IFERROR(INDEX(Data[Home Team Fouls Committed],A18),"")</f>
        <v/>
      </c>
      <c r="O18" s="12" t="str">
        <f>IFERROR(INDEX(Data[Away Team Fouls Committed],A18),"")</f>
        <v/>
      </c>
      <c r="P18" s="12" t="str">
        <f>IFERROR(INDEX(Data[Home Team Corners],A18),"")</f>
        <v/>
      </c>
      <c r="Q18" s="12" t="str">
        <f>IFERROR(INDEX(Data[Away Team Corners],A18),"")</f>
        <v/>
      </c>
      <c r="R18" s="12" t="str">
        <f t="shared" si="4"/>
        <v/>
      </c>
      <c r="S18" s="12" t="str">
        <f t="shared" si="0"/>
        <v xml:space="preserve"> - </v>
      </c>
      <c r="T18" s="12" t="str">
        <f t="shared" si="1"/>
        <v xml:space="preserve"> - </v>
      </c>
      <c r="U18" s="12" t="str">
        <f t="shared" si="2"/>
        <v xml:space="preserve"> - </v>
      </c>
      <c r="V18" s="12" t="str">
        <f t="shared" si="3"/>
        <v xml:space="preserve"> - </v>
      </c>
      <c r="X18" s="1" t="s">
        <v>13</v>
      </c>
      <c r="Y18" s="1">
        <f>SUMPRODUCT(--(Data[Week]&lt;=$B$1)*--(Data[Home Team]=X18)*--(Data[Full Time Result (H=Home Win, D=Draw, A=Away Win)]="H"))*3 + SUMPRODUCT(--(Data[Week]&lt;=$B$1)*--(Data[Home Team]=X18)*--(Data[Full Time Result (H=Home Win, D=Draw, A=Away Win)]="D"))*1 + SUMPRODUCT(--(Data[Week]&lt;=$B$1)*--(Data[Away Team]=X18)*--(Data[Full Time Result (H=Home Win, D=Draw, A=Away Win)]="A"))*3 + SUMPRODUCT(--(Data[Week]&lt;=$B$1)*--(Data[Away Team]=X18)*--(Data[Full Time Result (H=Home Win, D=Draw, A=Away Win)]="D"))*1</f>
        <v>0</v>
      </c>
      <c r="Z18" s="1">
        <f>SUMPRODUCT(--(Data[Week]&lt;=$B$1)*--(Data[Home Team]=X18)*--(Data[Full Time Home Team Goals]-Data[Full Time Away Team Goals])) + SUMPRODUCT(--(Data[Week]&lt;=$B$1)*--(Data[Away Team]=X18)*--(Data[Full Time Away Team Goals]-Data[Full Time Home Team Goals]))</f>
        <v>-1</v>
      </c>
      <c r="AA18" s="1">
        <f t="shared" si="5"/>
        <v>-9.8200000000000002E-4</v>
      </c>
      <c r="AB18" s="1">
        <f t="shared" si="6"/>
        <v>18</v>
      </c>
      <c r="AC18" s="1" t="str">
        <f>INDEX($X$6:$X$25,MATCH(SMALL($AB$6:$AB$25,ROWS($AB$6:AB18)),$AB$6:$AB$25,0))</f>
        <v>Liverpool</v>
      </c>
    </row>
    <row r="19" spans="1:29" x14ac:dyDescent="0.2">
      <c r="A19" s="12" t="str">
        <f>IF(ROWS($A$6:A19)&gt;COUNTIF(Data[Week],$B$1),"",MATCH($B$1,Data[Week],0)+ROWS($A$6:A19)-1)</f>
        <v/>
      </c>
      <c r="B19" s="12" t="str">
        <f>IFERROR(INDEX(Data[Home Team],$A19),"")</f>
        <v/>
      </c>
      <c r="C19" s="12" t="str">
        <f>IFERROR(INDEX(Data[Away Team],$A19),"")</f>
        <v/>
      </c>
      <c r="D19" s="12" t="str">
        <f>IFERROR(INDEX(Data[Full Time Home Team Goals],A19),"")</f>
        <v/>
      </c>
      <c r="E19" s="12" t="str">
        <f>IFERROR(INDEX(Data[Full Time Away Team Goals],A19),"")</f>
        <v/>
      </c>
      <c r="F19" s="12" t="str">
        <f>IFERROR(INDEX(Data[Home Team Red Cards],A19),"")</f>
        <v/>
      </c>
      <c r="G19" s="12" t="str">
        <f>IFERROR(INDEX(Data[Home Team Yellow Cards],A19),"")</f>
        <v/>
      </c>
      <c r="H19" s="12" t="str">
        <f>IFERROR(INDEX(Data[Away Team Red Cards],A19),"")</f>
        <v/>
      </c>
      <c r="I19" s="12" t="str">
        <f>IFERROR(INDEX(Data[Away Team Yellow Cards],A19),"")</f>
        <v/>
      </c>
      <c r="J19" s="12" t="str">
        <f>IFERROR(INDEX(Data[Home Team Shots],A19),"")</f>
        <v/>
      </c>
      <c r="K19" s="12" t="str">
        <f>IFERROR(INDEX(Data[Away Team Shots],A19),"")</f>
        <v/>
      </c>
      <c r="L19" s="12" t="str">
        <f>IFERROR(INDEX(Data[Home Team Shots on Target],A19),"")</f>
        <v/>
      </c>
      <c r="M19" s="12" t="str">
        <f>IFERROR(INDEX(Data[Away Team Shots on Target],A19),"")</f>
        <v/>
      </c>
      <c r="N19" s="12" t="str">
        <f>IFERROR(INDEX(Data[Home Team Fouls Committed],A19),"")</f>
        <v/>
      </c>
      <c r="O19" s="12" t="str">
        <f>IFERROR(INDEX(Data[Away Team Fouls Committed],A19),"")</f>
        <v/>
      </c>
      <c r="P19" s="12" t="str">
        <f>IFERROR(INDEX(Data[Home Team Corners],A19),"")</f>
        <v/>
      </c>
      <c r="Q19" s="12" t="str">
        <f>IFERROR(INDEX(Data[Away Team Corners],A19),"")</f>
        <v/>
      </c>
      <c r="R19" s="12" t="str">
        <f t="shared" si="4"/>
        <v/>
      </c>
      <c r="S19" s="12" t="str">
        <f t="shared" si="0"/>
        <v xml:space="preserve"> - </v>
      </c>
      <c r="T19" s="12" t="str">
        <f t="shared" si="1"/>
        <v xml:space="preserve"> - </v>
      </c>
      <c r="U19" s="12" t="str">
        <f t="shared" si="2"/>
        <v xml:space="preserve"> - </v>
      </c>
      <c r="V19" s="12" t="str">
        <f t="shared" si="3"/>
        <v xml:space="preserve"> - </v>
      </c>
      <c r="X19" s="1" t="s">
        <v>26</v>
      </c>
      <c r="Y19" s="1">
        <f>SUMPRODUCT(--(Data[Week]&lt;=$B$1)*--(Data[Home Team]=X19)*--(Data[Full Time Result (H=Home Win, D=Draw, A=Away Win)]="H"))*3 + SUMPRODUCT(--(Data[Week]&lt;=$B$1)*--(Data[Home Team]=X19)*--(Data[Full Time Result (H=Home Win, D=Draw, A=Away Win)]="D"))*1 + SUMPRODUCT(--(Data[Week]&lt;=$B$1)*--(Data[Away Team]=X19)*--(Data[Full Time Result (H=Home Win, D=Draw, A=Away Win)]="A"))*3 + SUMPRODUCT(--(Data[Week]&lt;=$B$1)*--(Data[Away Team]=X19)*--(Data[Full Time Result (H=Home Win, D=Draw, A=Away Win)]="D"))*1</f>
        <v>0</v>
      </c>
      <c r="Z19" s="1">
        <f>SUMPRODUCT(--(Data[Week]&lt;=$B$1)*--(Data[Home Team]=X19)*--(Data[Full Time Home Team Goals]-Data[Full Time Away Team Goals])) + SUMPRODUCT(--(Data[Week]&lt;=$B$1)*--(Data[Away Team]=X19)*--(Data[Full Time Away Team Goals]-Data[Full Time Home Team Goals]))</f>
        <v>0</v>
      </c>
      <c r="AA19" s="1">
        <f t="shared" si="5"/>
        <v>1.9000000000000001E-5</v>
      </c>
      <c r="AB19" s="1">
        <f t="shared" si="6"/>
        <v>10</v>
      </c>
      <c r="AC19" s="1" t="str">
        <f>INDEX($X$6:$X$25,MATCH(SMALL($AB$6:$AB$25,ROWS($AB$6:AB19)),$AB$6:$AB$25,0))</f>
        <v>Chelsea</v>
      </c>
    </row>
    <row r="20" spans="1:29" x14ac:dyDescent="0.2">
      <c r="A20" s="12" t="str">
        <f>IF(ROWS($A$6:A20)&gt;COUNTIF(Data[Week],$B$1),"",MATCH($B$1,Data[Week],0)+ROWS($A$6:A20)-1)</f>
        <v/>
      </c>
      <c r="B20" s="12" t="str">
        <f>IFERROR(INDEX(Data[Home Team],$A20),"")</f>
        <v/>
      </c>
      <c r="C20" s="12" t="str">
        <f>IFERROR(INDEX(Data[Away Team],$A20),"")</f>
        <v/>
      </c>
      <c r="D20" s="12" t="str">
        <f>IFERROR(INDEX(Data[Full Time Home Team Goals],A20),"")</f>
        <v/>
      </c>
      <c r="E20" s="12" t="str">
        <f>IFERROR(INDEX(Data[Full Time Away Team Goals],A20),"")</f>
        <v/>
      </c>
      <c r="F20" s="12" t="str">
        <f>IFERROR(INDEX(Data[Home Team Red Cards],A20),"")</f>
        <v/>
      </c>
      <c r="G20" s="12" t="str">
        <f>IFERROR(INDEX(Data[Home Team Yellow Cards],A20),"")</f>
        <v/>
      </c>
      <c r="H20" s="12" t="str">
        <f>IFERROR(INDEX(Data[Away Team Red Cards],A20),"")</f>
        <v/>
      </c>
      <c r="I20" s="12" t="str">
        <f>IFERROR(INDEX(Data[Away Team Yellow Cards],A20),"")</f>
        <v/>
      </c>
      <c r="J20" s="12" t="str">
        <f>IFERROR(INDEX(Data[Home Team Shots],A20),"")</f>
        <v/>
      </c>
      <c r="K20" s="12" t="str">
        <f>IFERROR(INDEX(Data[Away Team Shots],A20),"")</f>
        <v/>
      </c>
      <c r="L20" s="12" t="str">
        <f>IFERROR(INDEX(Data[Home Team Shots on Target],A20),"")</f>
        <v/>
      </c>
      <c r="M20" s="12" t="str">
        <f>IFERROR(INDEX(Data[Away Team Shots on Target],A20),"")</f>
        <v/>
      </c>
      <c r="N20" s="12" t="str">
        <f>IFERROR(INDEX(Data[Home Team Fouls Committed],A20),"")</f>
        <v/>
      </c>
      <c r="O20" s="12" t="str">
        <f>IFERROR(INDEX(Data[Away Team Fouls Committed],A20),"")</f>
        <v/>
      </c>
      <c r="P20" s="12" t="str">
        <f>IFERROR(INDEX(Data[Home Team Corners],A20),"")</f>
        <v/>
      </c>
      <c r="Q20" s="12" t="str">
        <f>IFERROR(INDEX(Data[Away Team Corners],A20),"")</f>
        <v/>
      </c>
      <c r="R20" s="12" t="str">
        <f t="shared" si="4"/>
        <v/>
      </c>
      <c r="S20" s="12" t="str">
        <f t="shared" si="0"/>
        <v xml:space="preserve"> - </v>
      </c>
      <c r="T20" s="12" t="str">
        <f t="shared" si="1"/>
        <v xml:space="preserve"> - </v>
      </c>
      <c r="U20" s="12" t="str">
        <f t="shared" si="2"/>
        <v xml:space="preserve"> - </v>
      </c>
      <c r="V20" s="12" t="str">
        <f t="shared" si="3"/>
        <v xml:space="preserve"> - </v>
      </c>
      <c r="X20" s="1" t="s">
        <v>16</v>
      </c>
      <c r="Y20" s="1">
        <f>SUMPRODUCT(--(Data[Week]&lt;=$B$1)*--(Data[Home Team]=X20)*--(Data[Full Time Result (H=Home Win, D=Draw, A=Away Win)]="H"))*3 + SUMPRODUCT(--(Data[Week]&lt;=$B$1)*--(Data[Home Team]=X20)*--(Data[Full Time Result (H=Home Win, D=Draw, A=Away Win)]="D"))*1 + SUMPRODUCT(--(Data[Week]&lt;=$B$1)*--(Data[Away Team]=X20)*--(Data[Full Time Result (H=Home Win, D=Draw, A=Away Win)]="A"))*3 + SUMPRODUCT(--(Data[Week]&lt;=$B$1)*--(Data[Away Team]=X20)*--(Data[Full Time Result (H=Home Win, D=Draw, A=Away Win)]="D"))*1</f>
        <v>0</v>
      </c>
      <c r="Z20" s="1">
        <f>SUMPRODUCT(--(Data[Week]&lt;=$B$1)*--(Data[Home Team]=X20)*--(Data[Full Time Home Team Goals]-Data[Full Time Away Team Goals])) + SUMPRODUCT(--(Data[Week]&lt;=$B$1)*--(Data[Away Team]=X20)*--(Data[Full Time Away Team Goals]-Data[Full Time Home Team Goals]))</f>
        <v>-1</v>
      </c>
      <c r="AA20" s="1">
        <f t="shared" si="5"/>
        <v>-9.7999999999999997E-4</v>
      </c>
      <c r="AB20" s="1">
        <f t="shared" si="6"/>
        <v>17</v>
      </c>
      <c r="AC20" s="1" t="str">
        <f>INDEX($X$6:$X$25,MATCH(SMALL($AB$6:$AB$25,ROWS($AB$6:AB20)),$AB$6:$AB$25,0))</f>
        <v>Burnley</v>
      </c>
    </row>
    <row r="21" spans="1:29" x14ac:dyDescent="0.2">
      <c r="A21" s="12" t="str">
        <f>IF(ROWS($A$6:A21)&gt;COUNTIF(Data[Week],$B$1),"",MATCH($B$1,Data[Week],0)+ROWS($A$6:A21)-1)</f>
        <v/>
      </c>
      <c r="B21" s="12" t="str">
        <f>IFERROR(INDEX(Data[Home Team],$A21),"")</f>
        <v/>
      </c>
      <c r="C21" s="12" t="str">
        <f>IFERROR(INDEX(Data[Away Team],$A21),"")</f>
        <v/>
      </c>
      <c r="D21" s="12" t="str">
        <f>IFERROR(INDEX(Data[Full Time Home Team Goals],A21),"")</f>
        <v/>
      </c>
      <c r="E21" s="12" t="str">
        <f>IFERROR(INDEX(Data[Full Time Away Team Goals],A21),"")</f>
        <v/>
      </c>
      <c r="F21" s="12" t="str">
        <f>IFERROR(INDEX(Data[Home Team Red Cards],A21),"")</f>
        <v/>
      </c>
      <c r="G21" s="12" t="str">
        <f>IFERROR(INDEX(Data[Home Team Yellow Cards],A21),"")</f>
        <v/>
      </c>
      <c r="H21" s="12" t="str">
        <f>IFERROR(INDEX(Data[Away Team Red Cards],A21),"")</f>
        <v/>
      </c>
      <c r="I21" s="12" t="str">
        <f>IFERROR(INDEX(Data[Away Team Yellow Cards],A21),"")</f>
        <v/>
      </c>
      <c r="J21" s="12" t="str">
        <f>IFERROR(INDEX(Data[Home Team Shots],A21),"")</f>
        <v/>
      </c>
      <c r="K21" s="12" t="str">
        <f>IFERROR(INDEX(Data[Away Team Shots],A21),"")</f>
        <v/>
      </c>
      <c r="L21" s="12" t="str">
        <f>IFERROR(INDEX(Data[Home Team Shots on Target],A21),"")</f>
        <v/>
      </c>
      <c r="M21" s="12" t="str">
        <f>IFERROR(INDEX(Data[Away Team Shots on Target],A21),"")</f>
        <v/>
      </c>
      <c r="N21" s="12" t="str">
        <f>IFERROR(INDEX(Data[Home Team Fouls Committed],A21),"")</f>
        <v/>
      </c>
      <c r="O21" s="12" t="str">
        <f>IFERROR(INDEX(Data[Away Team Fouls Committed],A21),"")</f>
        <v/>
      </c>
      <c r="P21" s="12" t="str">
        <f>IFERROR(INDEX(Data[Home Team Corners],A21),"")</f>
        <v/>
      </c>
      <c r="Q21" s="12" t="str">
        <f>IFERROR(INDEX(Data[Away Team Corners],A21),"")</f>
        <v/>
      </c>
      <c r="R21" s="12" t="str">
        <f t="shared" si="4"/>
        <v/>
      </c>
      <c r="S21" s="12" t="str">
        <f t="shared" si="0"/>
        <v xml:space="preserve"> - </v>
      </c>
      <c r="T21" s="12" t="str">
        <f t="shared" si="1"/>
        <v xml:space="preserve"> - </v>
      </c>
      <c r="U21" s="12" t="str">
        <f t="shared" si="2"/>
        <v xml:space="preserve"> - </v>
      </c>
      <c r="V21" s="12" t="str">
        <f t="shared" si="3"/>
        <v xml:space="preserve"> - </v>
      </c>
      <c r="X21" s="1" t="s">
        <v>20</v>
      </c>
      <c r="Y21" s="1">
        <f>SUMPRODUCT(--(Data[Week]&lt;=$B$1)*--(Data[Home Team]=X21)*--(Data[Full Time Result (H=Home Win, D=Draw, A=Away Win)]="H"))*3 + SUMPRODUCT(--(Data[Week]&lt;=$B$1)*--(Data[Home Team]=X21)*--(Data[Full Time Result (H=Home Win, D=Draw, A=Away Win)]="D"))*1 + SUMPRODUCT(--(Data[Week]&lt;=$B$1)*--(Data[Away Team]=X21)*--(Data[Full Time Result (H=Home Win, D=Draw, A=Away Win)]="A"))*3 + SUMPRODUCT(--(Data[Week]&lt;=$B$1)*--(Data[Away Team]=X21)*--(Data[Full Time Result (H=Home Win, D=Draw, A=Away Win)]="D"))*1</f>
        <v>1</v>
      </c>
      <c r="Z21" s="1">
        <f>SUMPRODUCT(--(Data[Week]&lt;=$B$1)*--(Data[Home Team]=X21)*--(Data[Full Time Home Team Goals]-Data[Full Time Away Team Goals])) + SUMPRODUCT(--(Data[Week]&lt;=$B$1)*--(Data[Away Team]=X21)*--(Data[Full Time Away Team Goals]-Data[Full Time Home Team Goals]))</f>
        <v>0</v>
      </c>
      <c r="AA21" s="1">
        <f t="shared" si="5"/>
        <v>1.000021</v>
      </c>
      <c r="AB21" s="1">
        <f t="shared" si="6"/>
        <v>7</v>
      </c>
      <c r="AC21" s="1" t="str">
        <f>INDEX($X$6:$X$25,MATCH(SMALL($AB$6:$AB$25,ROWS($AB$6:AB21)),$AB$6:$AB$25,0))</f>
        <v>West Ham</v>
      </c>
    </row>
    <row r="22" spans="1:29" x14ac:dyDescent="0.2">
      <c r="A22" s="12" t="str">
        <f>IF(ROWS($A$6:A22)&gt;COUNTIF(Data[Week],$B$1),"",MATCH($B$1,Data[Week],0)+ROWS($A$6:A22)-1)</f>
        <v/>
      </c>
      <c r="B22" s="12" t="str">
        <f>IFERROR(INDEX(Data[Home Team],$A22),"")</f>
        <v/>
      </c>
      <c r="C22" s="12" t="str">
        <f>IFERROR(INDEX(Data[Away Team],$A22),"")</f>
        <v/>
      </c>
      <c r="D22" s="12" t="str">
        <f>IFERROR(INDEX(Data[Full Time Home Team Goals],A22),"")</f>
        <v/>
      </c>
      <c r="E22" s="12" t="str">
        <f>IFERROR(INDEX(Data[Full Time Away Team Goals],A22),"")</f>
        <v/>
      </c>
      <c r="F22" s="12" t="str">
        <f>IFERROR(INDEX(Data[Home Team Red Cards],A22),"")</f>
        <v/>
      </c>
      <c r="G22" s="12" t="str">
        <f>IFERROR(INDEX(Data[Home Team Yellow Cards],A22),"")</f>
        <v/>
      </c>
      <c r="H22" s="12" t="str">
        <f>IFERROR(INDEX(Data[Away Team Red Cards],A22),"")</f>
        <v/>
      </c>
      <c r="I22" s="12" t="str">
        <f>IFERROR(INDEX(Data[Away Team Yellow Cards],A22),"")</f>
        <v/>
      </c>
      <c r="J22" s="12" t="str">
        <f>IFERROR(INDEX(Data[Home Team Shots],A22),"")</f>
        <v/>
      </c>
      <c r="K22" s="12" t="str">
        <f>IFERROR(INDEX(Data[Away Team Shots],A22),"")</f>
        <v/>
      </c>
      <c r="L22" s="12" t="str">
        <f>IFERROR(INDEX(Data[Home Team Shots on Target],A22),"")</f>
        <v/>
      </c>
      <c r="M22" s="12" t="str">
        <f>IFERROR(INDEX(Data[Away Team Shots on Target],A22),"")</f>
        <v/>
      </c>
      <c r="N22" s="12" t="str">
        <f>IFERROR(INDEX(Data[Home Team Fouls Committed],A22),"")</f>
        <v/>
      </c>
      <c r="O22" s="12" t="str">
        <f>IFERROR(INDEX(Data[Away Team Fouls Committed],A22),"")</f>
        <v/>
      </c>
      <c r="P22" s="12" t="str">
        <f>IFERROR(INDEX(Data[Home Team Corners],A22),"")</f>
        <v/>
      </c>
      <c r="Q22" s="12" t="str">
        <f>IFERROR(INDEX(Data[Away Team Corners],A22),"")</f>
        <v/>
      </c>
      <c r="R22" s="12" t="str">
        <f t="shared" si="4"/>
        <v/>
      </c>
      <c r="S22" s="12" t="str">
        <f t="shared" si="0"/>
        <v xml:space="preserve"> - </v>
      </c>
      <c r="T22" s="12" t="str">
        <f t="shared" si="1"/>
        <v xml:space="preserve"> - </v>
      </c>
      <c r="U22" s="12" t="str">
        <f t="shared" si="2"/>
        <v xml:space="preserve"> - </v>
      </c>
      <c r="V22" s="12" t="str">
        <f t="shared" si="3"/>
        <v xml:space="preserve"> - </v>
      </c>
      <c r="X22" s="1" t="s">
        <v>11</v>
      </c>
      <c r="Y22" s="1">
        <f>SUMPRODUCT(--(Data[Week]&lt;=$B$1)*--(Data[Home Team]=X22)*--(Data[Full Time Result (H=Home Win, D=Draw, A=Away Win)]="H"))*3 + SUMPRODUCT(--(Data[Week]&lt;=$B$1)*--(Data[Home Team]=X22)*--(Data[Full Time Result (H=Home Win, D=Draw, A=Away Win)]="D"))*1 + SUMPRODUCT(--(Data[Week]&lt;=$B$1)*--(Data[Away Team]=X22)*--(Data[Full Time Result (H=Home Win, D=Draw, A=Away Win)]="A"))*3 + SUMPRODUCT(--(Data[Week]&lt;=$B$1)*--(Data[Away Team]=X22)*--(Data[Full Time Result (H=Home Win, D=Draw, A=Away Win)]="D"))*1</f>
        <v>3</v>
      </c>
      <c r="Z22" s="1">
        <f>SUMPRODUCT(--(Data[Week]&lt;=$B$1)*--(Data[Home Team]=X22)*--(Data[Full Time Home Team Goals]-Data[Full Time Away Team Goals])) + SUMPRODUCT(--(Data[Week]&lt;=$B$1)*--(Data[Away Team]=X22)*--(Data[Full Time Away Team Goals]-Data[Full Time Home Team Goals]))</f>
        <v>1</v>
      </c>
      <c r="AA22" s="1">
        <f t="shared" si="5"/>
        <v>3.0010219999999999</v>
      </c>
      <c r="AB22" s="1">
        <f t="shared" si="6"/>
        <v>2</v>
      </c>
      <c r="AC22" s="1" t="str">
        <f>INDEX($X$6:$X$25,MATCH(SMALL($AB$6:$AB$25,ROWS($AB$6:AB22)),$AB$6:$AB$25,0))</f>
        <v>Stoke</v>
      </c>
    </row>
    <row r="23" spans="1:29" x14ac:dyDescent="0.2">
      <c r="A23" s="12" t="str">
        <f>IF(ROWS($A$6:A23)&gt;COUNTIF(Data[Week],$B$1),"",MATCH($B$1,Data[Week],0)+ROWS($A$6:A23)-1)</f>
        <v/>
      </c>
      <c r="B23" s="12" t="str">
        <f>IFERROR(INDEX(Data[Home Team],$A23),"")</f>
        <v/>
      </c>
      <c r="C23" s="12" t="str">
        <f>IFERROR(INDEX(Data[Away Team],$A23),"")</f>
        <v/>
      </c>
      <c r="D23" s="12" t="str">
        <f>IFERROR(INDEX(Data[Full Time Home Team Goals],A23),"")</f>
        <v/>
      </c>
      <c r="E23" s="12" t="str">
        <f>IFERROR(INDEX(Data[Full Time Away Team Goals],A23),"")</f>
        <v/>
      </c>
      <c r="F23" s="12" t="str">
        <f>IFERROR(INDEX(Data[Home Team Red Cards],A23),"")</f>
        <v/>
      </c>
      <c r="G23" s="12" t="str">
        <f>IFERROR(INDEX(Data[Home Team Yellow Cards],A23),"")</f>
        <v/>
      </c>
      <c r="H23" s="12" t="str">
        <f>IFERROR(INDEX(Data[Away Team Red Cards],A23),"")</f>
        <v/>
      </c>
      <c r="I23" s="12" t="str">
        <f>IFERROR(INDEX(Data[Away Team Yellow Cards],A23),"")</f>
        <v/>
      </c>
      <c r="J23" s="12" t="str">
        <f>IFERROR(INDEX(Data[Home Team Shots],A23),"")</f>
        <v/>
      </c>
      <c r="K23" s="12" t="str">
        <f>IFERROR(INDEX(Data[Away Team Shots],A23),"")</f>
        <v/>
      </c>
      <c r="L23" s="12" t="str">
        <f>IFERROR(INDEX(Data[Home Team Shots on Target],A23),"")</f>
        <v/>
      </c>
      <c r="M23" s="12" t="str">
        <f>IFERROR(INDEX(Data[Away Team Shots on Target],A23),"")</f>
        <v/>
      </c>
      <c r="N23" s="12" t="str">
        <f>IFERROR(INDEX(Data[Home Team Fouls Committed],A23),"")</f>
        <v/>
      </c>
      <c r="O23" s="12" t="str">
        <f>IFERROR(INDEX(Data[Away Team Fouls Committed],A23),"")</f>
        <v/>
      </c>
      <c r="P23" s="12" t="str">
        <f>IFERROR(INDEX(Data[Home Team Corners],A23),"")</f>
        <v/>
      </c>
      <c r="Q23" s="12" t="str">
        <f>IFERROR(INDEX(Data[Away Team Corners],A23),"")</f>
        <v/>
      </c>
      <c r="R23" s="12" t="str">
        <f t="shared" si="4"/>
        <v/>
      </c>
      <c r="S23" s="12" t="str">
        <f t="shared" si="0"/>
        <v xml:space="preserve"> - </v>
      </c>
      <c r="T23" s="12" t="str">
        <f t="shared" si="1"/>
        <v xml:space="preserve"> - </v>
      </c>
      <c r="U23" s="12" t="str">
        <f t="shared" si="2"/>
        <v xml:space="preserve"> - </v>
      </c>
      <c r="V23" s="12" t="str">
        <f t="shared" si="3"/>
        <v xml:space="preserve"> - </v>
      </c>
      <c r="X23" s="1" t="s">
        <v>23</v>
      </c>
      <c r="Y23" s="1">
        <f>SUMPRODUCT(--(Data[Week]&lt;=$B$1)*--(Data[Home Team]=X23)*--(Data[Full Time Result (H=Home Win, D=Draw, A=Away Win)]="H"))*3 + SUMPRODUCT(--(Data[Week]&lt;=$B$1)*--(Data[Home Team]=X23)*--(Data[Full Time Result (H=Home Win, D=Draw, A=Away Win)]="D"))*1 + SUMPRODUCT(--(Data[Week]&lt;=$B$1)*--(Data[Away Team]=X23)*--(Data[Full Time Result (H=Home Win, D=Draw, A=Away Win)]="A"))*3 + SUMPRODUCT(--(Data[Week]&lt;=$B$1)*--(Data[Away Team]=X23)*--(Data[Full Time Result (H=Home Win, D=Draw, A=Away Win)]="D"))*1</f>
        <v>3</v>
      </c>
      <c r="Z23" s="1">
        <f>SUMPRODUCT(--(Data[Week]&lt;=$B$1)*--(Data[Home Team]=X23)*--(Data[Full Time Home Team Goals]-Data[Full Time Away Team Goals])) + SUMPRODUCT(--(Data[Week]&lt;=$B$1)*--(Data[Away Team]=X23)*--(Data[Full Time Away Team Goals]-Data[Full Time Home Team Goals]))</f>
        <v>1</v>
      </c>
      <c r="AA23" s="1">
        <f t="shared" si="5"/>
        <v>3.001023</v>
      </c>
      <c r="AB23" s="1">
        <f t="shared" si="6"/>
        <v>1</v>
      </c>
      <c r="AC23" s="1" t="str">
        <f>INDEX($X$6:$X$25,MATCH(SMALL($AB$6:$AB$25,ROWS($AB$6:AB23)),$AB$6:$AB$25,0))</f>
        <v>QPR</v>
      </c>
    </row>
    <row r="24" spans="1:29" x14ac:dyDescent="0.2">
      <c r="A24" s="12" t="str">
        <f>IF(ROWS($A$6:A24)&gt;COUNTIF(Data[Week],$B$1),"",MATCH($B$1,Data[Week],0)+ROWS($A$6:A24)-1)</f>
        <v/>
      </c>
      <c r="B24" s="12" t="str">
        <f>IFERROR(INDEX(Data[Home Team],$A24),"")</f>
        <v/>
      </c>
      <c r="C24" s="12" t="str">
        <f>IFERROR(INDEX(Data[Away Team],$A24),"")</f>
        <v/>
      </c>
      <c r="D24" s="12" t="str">
        <f>IFERROR(INDEX(Data[Full Time Home Team Goals],A24),"")</f>
        <v/>
      </c>
      <c r="E24" s="12" t="str">
        <f>IFERROR(INDEX(Data[Full Time Away Team Goals],A24),"")</f>
        <v/>
      </c>
      <c r="F24" s="12" t="str">
        <f>IFERROR(INDEX(Data[Home Team Red Cards],A24),"")</f>
        <v/>
      </c>
      <c r="G24" s="12" t="str">
        <f>IFERROR(INDEX(Data[Home Team Yellow Cards],A24),"")</f>
        <v/>
      </c>
      <c r="H24" s="12" t="str">
        <f>IFERROR(INDEX(Data[Away Team Red Cards],A24),"")</f>
        <v/>
      </c>
      <c r="I24" s="12" t="str">
        <f>IFERROR(INDEX(Data[Away Team Yellow Cards],A24),"")</f>
        <v/>
      </c>
      <c r="J24" s="12" t="str">
        <f>IFERROR(INDEX(Data[Home Team Shots],A24),"")</f>
        <v/>
      </c>
      <c r="K24" s="12" t="str">
        <f>IFERROR(INDEX(Data[Away Team Shots],A24),"")</f>
        <v/>
      </c>
      <c r="L24" s="12" t="str">
        <f>IFERROR(INDEX(Data[Home Team Shots on Target],A24),"")</f>
        <v/>
      </c>
      <c r="M24" s="12" t="str">
        <f>IFERROR(INDEX(Data[Away Team Shots on Target],A24),"")</f>
        <v/>
      </c>
      <c r="N24" s="12" t="str">
        <f>IFERROR(INDEX(Data[Home Team Fouls Committed],A24),"")</f>
        <v/>
      </c>
      <c r="O24" s="12" t="str">
        <f>IFERROR(INDEX(Data[Away Team Fouls Committed],A24),"")</f>
        <v/>
      </c>
      <c r="P24" s="12" t="str">
        <f>IFERROR(INDEX(Data[Home Team Corners],A24),"")</f>
        <v/>
      </c>
      <c r="Q24" s="12" t="str">
        <f>IFERROR(INDEX(Data[Away Team Corners],A24),"")</f>
        <v/>
      </c>
      <c r="R24" s="12" t="str">
        <f t="shared" si="4"/>
        <v/>
      </c>
      <c r="S24" s="12" t="str">
        <f t="shared" si="0"/>
        <v xml:space="preserve"> - </v>
      </c>
      <c r="T24" s="12" t="str">
        <f t="shared" si="1"/>
        <v xml:space="preserve"> - </v>
      </c>
      <c r="U24" s="12" t="str">
        <f t="shared" si="2"/>
        <v xml:space="preserve"> - </v>
      </c>
      <c r="V24" s="12" t="str">
        <f t="shared" si="3"/>
        <v xml:space="preserve"> - </v>
      </c>
      <c r="X24" s="1" t="s">
        <v>19</v>
      </c>
      <c r="Y24" s="1">
        <f>SUMPRODUCT(--(Data[Week]&lt;=$B$1)*--(Data[Home Team]=X24)*--(Data[Full Time Result (H=Home Win, D=Draw, A=Away Win)]="H"))*3 + SUMPRODUCT(--(Data[Week]&lt;=$B$1)*--(Data[Home Team]=X24)*--(Data[Full Time Result (H=Home Win, D=Draw, A=Away Win)]="D"))*1 + SUMPRODUCT(--(Data[Week]&lt;=$B$1)*--(Data[Away Team]=X24)*--(Data[Full Time Result (H=Home Win, D=Draw, A=Away Win)]="A"))*3 + SUMPRODUCT(--(Data[Week]&lt;=$B$1)*--(Data[Away Team]=X24)*--(Data[Full Time Result (H=Home Win, D=Draw, A=Away Win)]="D"))*1</f>
        <v>1</v>
      </c>
      <c r="Z24" s="1">
        <f>SUMPRODUCT(--(Data[Week]&lt;=$B$1)*--(Data[Home Team]=X24)*--(Data[Full Time Home Team Goals]-Data[Full Time Away Team Goals])) + SUMPRODUCT(--(Data[Week]&lt;=$B$1)*--(Data[Away Team]=X24)*--(Data[Full Time Away Team Goals]-Data[Full Time Home Team Goals]))</f>
        <v>0</v>
      </c>
      <c r="AA24" s="1">
        <f t="shared" si="5"/>
        <v>1.000024</v>
      </c>
      <c r="AB24" s="1">
        <f t="shared" si="6"/>
        <v>6</v>
      </c>
      <c r="AC24" s="1" t="str">
        <f>INDEX($X$6:$X$25,MATCH(SMALL($AB$6:$AB$25,ROWS($AB$6:AB24)),$AB$6:$AB$25,0))</f>
        <v>Man United</v>
      </c>
    </row>
    <row r="25" spans="1:29" x14ac:dyDescent="0.2">
      <c r="A25" s="12" t="str">
        <f>IF(ROWS($A$6:A25)&gt;COUNTIF(Data[Week],$B$1),"",MATCH($B$1,Data[Week],0)+ROWS($A$6:A25)-1)</f>
        <v/>
      </c>
      <c r="B25" s="12" t="str">
        <f>IFERROR(INDEX(Data[Home Team],$A25),"")</f>
        <v/>
      </c>
      <c r="C25" s="12" t="str">
        <f>IFERROR(INDEX(Data[Away Team],$A25),"")</f>
        <v/>
      </c>
      <c r="D25" s="12" t="str">
        <f>IFERROR(INDEX(Data[Full Time Home Team Goals],A25),"")</f>
        <v/>
      </c>
      <c r="E25" s="12" t="str">
        <f>IFERROR(INDEX(Data[Full Time Away Team Goals],A25),"")</f>
        <v/>
      </c>
      <c r="F25" s="12" t="str">
        <f>IFERROR(INDEX(Data[Home Team Red Cards],A25),"")</f>
        <v/>
      </c>
      <c r="G25" s="12" t="str">
        <f>IFERROR(INDEX(Data[Home Team Yellow Cards],A25),"")</f>
        <v/>
      </c>
      <c r="H25" s="12" t="str">
        <f>IFERROR(INDEX(Data[Away Team Red Cards],A25),"")</f>
        <v/>
      </c>
      <c r="I25" s="12" t="str">
        <f>IFERROR(INDEX(Data[Away Team Yellow Cards],A25),"")</f>
        <v/>
      </c>
      <c r="J25" s="12" t="str">
        <f>IFERROR(INDEX(Data[Home Team Shots],A25),"")</f>
        <v/>
      </c>
      <c r="K25" s="12" t="str">
        <f>IFERROR(INDEX(Data[Away Team Shots],A25),"")</f>
        <v/>
      </c>
      <c r="L25" s="12" t="str">
        <f>IFERROR(INDEX(Data[Home Team Shots on Target],A25),"")</f>
        <v/>
      </c>
      <c r="M25" s="12" t="str">
        <f>IFERROR(INDEX(Data[Away Team Shots on Target],A25),"")</f>
        <v/>
      </c>
      <c r="N25" s="12" t="str">
        <f>IFERROR(INDEX(Data[Home Team Fouls Committed],A25),"")</f>
        <v/>
      </c>
      <c r="O25" s="12" t="str">
        <f>IFERROR(INDEX(Data[Away Team Fouls Committed],A25),"")</f>
        <v/>
      </c>
      <c r="P25" s="12" t="str">
        <f>IFERROR(INDEX(Data[Home Team Corners],A25),"")</f>
        <v/>
      </c>
      <c r="Q25" s="12" t="str">
        <f>IFERROR(INDEX(Data[Away Team Corners],A25),"")</f>
        <v/>
      </c>
      <c r="R25" s="12" t="str">
        <f t="shared" si="4"/>
        <v/>
      </c>
      <c r="S25" s="12" t="str">
        <f t="shared" si="0"/>
        <v xml:space="preserve"> - </v>
      </c>
      <c r="T25" s="12" t="str">
        <f t="shared" si="1"/>
        <v xml:space="preserve"> - </v>
      </c>
      <c r="U25" s="12" t="str">
        <f t="shared" si="2"/>
        <v xml:space="preserve"> - </v>
      </c>
      <c r="V25" s="12" t="str">
        <f t="shared" si="3"/>
        <v xml:space="preserve"> - </v>
      </c>
      <c r="X25" s="1" t="s">
        <v>22</v>
      </c>
      <c r="Y25" s="1">
        <f>SUMPRODUCT(--(Data[Week]&lt;=$B$1)*--(Data[Home Team]=X25)*--(Data[Full Time Result (H=Home Win, D=Draw, A=Away Win)]="H"))*3 + SUMPRODUCT(--(Data[Week]&lt;=$B$1)*--(Data[Home Team]=X25)*--(Data[Full Time Result (H=Home Win, D=Draw, A=Away Win)]="D"))*1 + SUMPRODUCT(--(Data[Week]&lt;=$B$1)*--(Data[Away Team]=X25)*--(Data[Full Time Result (H=Home Win, D=Draw, A=Away Win)]="A"))*3 + SUMPRODUCT(--(Data[Week]&lt;=$B$1)*--(Data[Away Team]=X25)*--(Data[Full Time Result (H=Home Win, D=Draw, A=Away Win)]="D"))*1</f>
        <v>0</v>
      </c>
      <c r="Z25" s="1">
        <f>SUMPRODUCT(--(Data[Week]&lt;=$B$1)*--(Data[Home Team]=X25)*--(Data[Full Time Home Team Goals]-Data[Full Time Away Team Goals])) + SUMPRODUCT(--(Data[Week]&lt;=$B$1)*--(Data[Away Team]=X25)*--(Data[Full Time Away Team Goals]-Data[Full Time Home Team Goals]))</f>
        <v>-1</v>
      </c>
      <c r="AA25" s="1">
        <f t="shared" si="5"/>
        <v>-9.7500000000000006E-4</v>
      </c>
      <c r="AB25" s="1">
        <f t="shared" si="6"/>
        <v>16</v>
      </c>
      <c r="AC25" s="1" t="str">
        <f>INDEX($X$6:$X$25,MATCH(SMALL($AB$6:$AB$25,ROWS($AB$6:AB25)),$AB$6:$AB$25,0))</f>
        <v>Crystal Palace</v>
      </c>
    </row>
    <row r="26" spans="1:29" x14ac:dyDescent="0.2">
      <c r="A26" s="12" t="str">
        <f>IF(ROWS($A$6:A26)&gt;COUNTIF(Data[Week],$B$1),"",MATCH($B$1,Data[Week],0)+ROWS($A$6:A26)-1)</f>
        <v/>
      </c>
      <c r="B26" s="12" t="str">
        <f>IFERROR(INDEX(Data[Home Team],$A26),"")</f>
        <v/>
      </c>
      <c r="C26" s="12" t="str">
        <f>IFERROR(INDEX(Data[Away Team],$A26),"")</f>
        <v/>
      </c>
      <c r="D26" s="12" t="str">
        <f>IFERROR(INDEX(Data[Full Time Home Team Goals],A26),"")</f>
        <v/>
      </c>
      <c r="E26" s="12" t="str">
        <f>IFERROR(INDEX(Data[Full Time Away Team Goals],A26),"")</f>
        <v/>
      </c>
      <c r="F26" s="12" t="str">
        <f>IFERROR(INDEX(Data[Home Team Red Cards],A26),"")</f>
        <v/>
      </c>
      <c r="G26" s="12" t="str">
        <f>IFERROR(INDEX(Data[Home Team Yellow Cards],A26),"")</f>
        <v/>
      </c>
      <c r="H26" s="12" t="str">
        <f>IFERROR(INDEX(Data[Away Team Red Cards],A26),"")</f>
        <v/>
      </c>
      <c r="I26" s="12" t="str">
        <f>IFERROR(INDEX(Data[Away Team Yellow Cards],A26),"")</f>
        <v/>
      </c>
      <c r="J26" s="12" t="str">
        <f>IFERROR(INDEX(Data[Home Team Shots],A26),"")</f>
        <v/>
      </c>
      <c r="K26" s="12" t="str">
        <f>IFERROR(INDEX(Data[Away Team Shots],A26),"")</f>
        <v/>
      </c>
      <c r="L26" s="12" t="str">
        <f>IFERROR(INDEX(Data[Home Team Shots on Target],A26),"")</f>
        <v/>
      </c>
      <c r="M26" s="12" t="str">
        <f>IFERROR(INDEX(Data[Away Team Shots on Target],A26),"")</f>
        <v/>
      </c>
      <c r="N26" s="12" t="str">
        <f>IFERROR(INDEX(Data[Home Team Fouls Committed],A26),"")</f>
        <v/>
      </c>
      <c r="O26" s="12" t="str">
        <f>IFERROR(INDEX(Data[Away Team Fouls Committed],A26),"")</f>
        <v/>
      </c>
      <c r="P26" s="12" t="str">
        <f>IFERROR(INDEX(Data[Home Team Corners],A26),"")</f>
        <v/>
      </c>
      <c r="Q26" s="12" t="str">
        <f>IFERROR(INDEX(Data[Away Team Corners],A26),"")</f>
        <v/>
      </c>
      <c r="R26" s="12" t="str">
        <f t="shared" si="4"/>
        <v/>
      </c>
      <c r="S26" s="12" t="str">
        <f t="shared" si="0"/>
        <v xml:space="preserve"> - </v>
      </c>
      <c r="T26" s="12" t="str">
        <f t="shared" si="1"/>
        <v xml:space="preserve"> - </v>
      </c>
      <c r="U26" s="12" t="str">
        <f t="shared" si="2"/>
        <v xml:space="preserve"> - </v>
      </c>
      <c r="V26" s="12" t="str">
        <f t="shared" si="3"/>
        <v xml:space="preserve"> - </v>
      </c>
    </row>
    <row r="27" spans="1:29" x14ac:dyDescent="0.2">
      <c r="A27" s="12" t="str">
        <f>IF(ROWS($A$6:A27)&gt;COUNTIF(Data[Week],$B$1),"",MATCH($B$1,Data[Week],0)+ROWS($A$6:A27)-1)</f>
        <v/>
      </c>
      <c r="B27" s="12" t="str">
        <f>IFERROR(INDEX(Data[Home Team],$A27),"")</f>
        <v/>
      </c>
      <c r="C27" s="12" t="str">
        <f>IFERROR(INDEX(Data[Away Team],$A27),"")</f>
        <v/>
      </c>
      <c r="D27" s="12" t="str">
        <f>IFERROR(INDEX(Data[Full Time Home Team Goals],A27),"")</f>
        <v/>
      </c>
      <c r="E27" s="12" t="str">
        <f>IFERROR(INDEX(Data[Full Time Away Team Goals],A27),"")</f>
        <v/>
      </c>
      <c r="F27" s="12" t="str">
        <f>IFERROR(INDEX(Data[Home Team Red Cards],A27),"")</f>
        <v/>
      </c>
      <c r="G27" s="12" t="str">
        <f>IFERROR(INDEX(Data[Home Team Yellow Cards],A27),"")</f>
        <v/>
      </c>
      <c r="H27" s="12" t="str">
        <f>IFERROR(INDEX(Data[Away Team Red Cards],A27),"")</f>
        <v/>
      </c>
      <c r="I27" s="12" t="str">
        <f>IFERROR(INDEX(Data[Away Team Yellow Cards],A27),"")</f>
        <v/>
      </c>
      <c r="J27" s="12" t="str">
        <f>IFERROR(INDEX(Data[Home Team Shots],A27),"")</f>
        <v/>
      </c>
      <c r="K27" s="12" t="str">
        <f>IFERROR(INDEX(Data[Away Team Shots],A27),"")</f>
        <v/>
      </c>
      <c r="L27" s="12" t="str">
        <f>IFERROR(INDEX(Data[Home Team Shots on Target],A27),"")</f>
        <v/>
      </c>
      <c r="M27" s="12" t="str">
        <f>IFERROR(INDEX(Data[Away Team Shots on Target],A27),"")</f>
        <v/>
      </c>
      <c r="N27" s="12" t="str">
        <f>IFERROR(INDEX(Data[Home Team Fouls Committed],A27),"")</f>
        <v/>
      </c>
      <c r="O27" s="12" t="str">
        <f>IFERROR(INDEX(Data[Away Team Fouls Committed],A27),"")</f>
        <v/>
      </c>
      <c r="P27" s="12" t="str">
        <f>IFERROR(INDEX(Data[Home Team Corners],A27),"")</f>
        <v/>
      </c>
      <c r="Q27" s="12" t="str">
        <f>IFERROR(INDEX(Data[Away Team Corners],A27),"")</f>
        <v/>
      </c>
      <c r="R27" s="12" t="str">
        <f t="shared" si="4"/>
        <v/>
      </c>
      <c r="S27" s="12" t="str">
        <f t="shared" si="0"/>
        <v xml:space="preserve"> - </v>
      </c>
      <c r="T27" s="12" t="str">
        <f t="shared" si="1"/>
        <v xml:space="preserve"> - </v>
      </c>
      <c r="U27" s="12" t="str">
        <f t="shared" si="2"/>
        <v xml:space="preserve"> - </v>
      </c>
      <c r="V27" s="12" t="str">
        <f t="shared" si="3"/>
        <v xml:space="preserve"> - </v>
      </c>
    </row>
    <row r="29" spans="1:29" x14ac:dyDescent="0.2">
      <c r="A29" s="23" t="s">
        <v>72</v>
      </c>
      <c r="B29" s="23"/>
      <c r="C29" s="23"/>
      <c r="D29" s="23"/>
      <c r="E29" s="23"/>
      <c r="F29" s="23"/>
      <c r="G29" s="23"/>
      <c r="H29" s="23"/>
      <c r="I29" s="24"/>
      <c r="J29" s="24"/>
      <c r="K29" s="24"/>
      <c r="L29" s="24"/>
    </row>
    <row r="30" spans="1:29" x14ac:dyDescent="0.2">
      <c r="A30" s="21" t="s">
        <v>73</v>
      </c>
      <c r="B30" s="21" t="s">
        <v>74</v>
      </c>
      <c r="C30" s="21" t="s">
        <v>75</v>
      </c>
      <c r="D30" s="21" t="s">
        <v>68</v>
      </c>
      <c r="E30" s="21" t="s">
        <v>85</v>
      </c>
      <c r="F30" s="21" t="s">
        <v>86</v>
      </c>
      <c r="G30" s="21" t="s">
        <v>87</v>
      </c>
      <c r="H30" s="21" t="s">
        <v>88</v>
      </c>
      <c r="I30" s="21" t="s">
        <v>82</v>
      </c>
      <c r="J30" s="21" t="s">
        <v>81</v>
      </c>
      <c r="K30" s="21" t="s">
        <v>84</v>
      </c>
      <c r="L30" s="21" t="s">
        <v>83</v>
      </c>
    </row>
    <row r="31" spans="1:29" x14ac:dyDescent="0.2">
      <c r="A31" s="12">
        <v>3</v>
      </c>
      <c r="B31" s="12" t="s">
        <v>10</v>
      </c>
      <c r="C31" s="12" t="s">
        <v>11</v>
      </c>
      <c r="D31" s="22" t="str">
        <f>IFERROR(VLOOKUP(A31,$A$6:$V$27,18,0),"-")</f>
        <v>1 - 2</v>
      </c>
      <c r="E31" s="12" t="str">
        <f>IFERROR(VLOOKUP(A31,$A$6:$V$27,19,0),"-")</f>
        <v>14 - 5</v>
      </c>
      <c r="F31" s="12" t="str">
        <f>IFERROR(VLOOKUP(A31,$A$6:$V$27,21,0),"-")</f>
        <v>5 - 4</v>
      </c>
      <c r="G31" s="12" t="str">
        <f>IFERROR(VLOOKUP(A31,$A$6:$V$27,22,0),"-")</f>
        <v>14 - 20</v>
      </c>
      <c r="H31" s="12" t="str">
        <f>IFERROR(VLOOKUP(A31,$A$6:$V$27,20,0),"-")</f>
        <v>4 - 0</v>
      </c>
      <c r="I31" s="12">
        <f>IFERROR(VLOOKUP(A31,$A$6:$V$27,7,0),"-")</f>
        <v>2</v>
      </c>
      <c r="J31" s="12">
        <f>IFERROR(VLOOKUP(A31,$A$6:$V$27,6,0),"-")</f>
        <v>0</v>
      </c>
      <c r="K31" s="12">
        <f>IFERROR(VLOOKUP(A31,$A$6:$V$27,9,0),"-")</f>
        <v>4</v>
      </c>
      <c r="L31" s="12">
        <f>IFERROR(VLOOKUP(A31,$A$6:$V$27,8,0),"-")</f>
        <v>0</v>
      </c>
    </row>
    <row r="32" spans="1:29" x14ac:dyDescent="0.2">
      <c r="D32" s="16"/>
    </row>
    <row r="33" spans="1:20" x14ac:dyDescent="0.2">
      <c r="E33" s="15" t="s">
        <v>74</v>
      </c>
      <c r="F33" s="15"/>
      <c r="G33" s="15"/>
      <c r="H33" s="15"/>
      <c r="I33" s="15"/>
      <c r="J33" s="15"/>
      <c r="K33" s="25" t="s">
        <v>75</v>
      </c>
      <c r="L33" s="25"/>
      <c r="M33" s="25"/>
      <c r="N33" s="25"/>
      <c r="O33" s="25"/>
      <c r="P33" s="25"/>
      <c r="Q33" s="26" t="s">
        <v>94</v>
      </c>
      <c r="R33" s="26"/>
      <c r="S33" s="26" t="s">
        <v>93</v>
      </c>
      <c r="T33" s="26"/>
    </row>
    <row r="34" spans="1:20" x14ac:dyDescent="0.2">
      <c r="A34" s="21" t="s">
        <v>92</v>
      </c>
      <c r="B34" s="21" t="s">
        <v>65</v>
      </c>
      <c r="C34" s="21" t="s">
        <v>45</v>
      </c>
      <c r="D34" s="21" t="s">
        <v>46</v>
      </c>
      <c r="E34" s="21" t="str">
        <f>B31</f>
        <v>Man United</v>
      </c>
      <c r="F34" s="21" t="s">
        <v>78</v>
      </c>
      <c r="G34" s="21" t="s">
        <v>79</v>
      </c>
      <c r="H34" s="21"/>
      <c r="I34" s="21" t="s">
        <v>80</v>
      </c>
      <c r="J34" s="21" t="s">
        <v>78</v>
      </c>
      <c r="K34" s="21" t="str">
        <f>C31</f>
        <v>Swansea</v>
      </c>
      <c r="L34" s="21" t="s">
        <v>78</v>
      </c>
      <c r="M34" s="21" t="s">
        <v>79</v>
      </c>
      <c r="N34" s="21"/>
      <c r="O34" s="21" t="s">
        <v>80</v>
      </c>
      <c r="P34" s="21" t="s">
        <v>78</v>
      </c>
      <c r="Q34" s="21" t="s">
        <v>76</v>
      </c>
      <c r="R34" s="21" t="s">
        <v>77</v>
      </c>
      <c r="S34" s="21"/>
      <c r="T34" s="21" t="s">
        <v>77</v>
      </c>
    </row>
    <row r="35" spans="1:20" x14ac:dyDescent="0.2">
      <c r="A35" s="27">
        <v>41867</v>
      </c>
      <c r="B35" s="12">
        <v>1</v>
      </c>
      <c r="C35" s="12" t="s">
        <v>1</v>
      </c>
      <c r="D35" s="12" t="s">
        <v>2</v>
      </c>
      <c r="E35" s="12" t="str">
        <f>IF($E$34=C35,"H",IF($E$34=D35,"A",""))</f>
        <v/>
      </c>
      <c r="F35" s="12" t="str">
        <f>IFERROR(IF(E35="A",-1,1)*IF(LEN(E35)&gt;0,INDEX(Data[Full Time Home Team Goals],ROWS($J$35:J35))-INDEX(Data[Full Time Away Team Goals],ROWS($J$35:J35)),""),"")</f>
        <v/>
      </c>
      <c r="G35" s="12" t="str">
        <f>IF(ISNUMBER(F35),ROWS($F$35:F35),"")</f>
        <v/>
      </c>
      <c r="H35" s="12">
        <f>IFERROR(SMALL($G$35:$G$414,ROWS($G$35:G35)),"")</f>
        <v>3</v>
      </c>
      <c r="I35" s="12">
        <f>IFERROR(INDEX($F$35:$F$414,H35),"")</f>
        <v>-1</v>
      </c>
      <c r="J35" s="12" t="str">
        <f>IF(I35&lt;&gt;"",IF(I35&gt;0,"W",IF(I35=0,"D","L")),"")</f>
        <v>L</v>
      </c>
      <c r="K35" s="12" t="str">
        <f>IF($K$34=C35,"H",IF($K$34=D35,"A",""))</f>
        <v/>
      </c>
      <c r="L35" s="12" t="str">
        <f>IFERROR(IF(K35="A",-1,1)*IF(LEN(K35)&gt;0,INDEX(Data[Full Time Home Team Goals],ROWS($J$35:P35))-INDEX(Data[Full Time Away Team Goals],ROWS($J$35:P35)),""),"")</f>
        <v/>
      </c>
      <c r="M35" s="12" t="str">
        <f>IF(ISNUMBER(L35),ROWS($L$35:L35),"")</f>
        <v/>
      </c>
      <c r="N35" s="12">
        <f>IFERROR(SMALL($M$35:$M$414,ROWS($M$35:M35)),"")</f>
        <v>3</v>
      </c>
      <c r="O35" s="12">
        <f>IFERROR(INDEX($L$35:$L$414,N35),"")</f>
        <v>1</v>
      </c>
      <c r="P35" s="12" t="str">
        <f>IF(O35&lt;&gt;"",IF(O35&gt;0,"W",IF(O35=0,"D","L")),"")</f>
        <v>W</v>
      </c>
      <c r="Q35" s="12" t="str">
        <f>IF(AND(I35&lt;&gt;"",$D$31&lt;&gt;"-"),IF(I35&gt;0,1,""),"")</f>
        <v/>
      </c>
      <c r="R35" s="12">
        <f>IF(AND(I35&lt;&gt;"",$D$31&lt;&gt;"-"),IF(I35&lt;0,-1,""),"")</f>
        <v>-1</v>
      </c>
      <c r="S35" s="12">
        <f>IF(AND(O35&lt;&gt;"",$D$31&lt;&gt;"-"),IF(O35&gt;0,1,""),"")</f>
        <v>1</v>
      </c>
      <c r="T35" s="12" t="str">
        <f>IF(AND(O35&lt;&gt;"",$D$31&lt;&gt;"-"),IF(O35&lt;0,-1,""),"")</f>
        <v/>
      </c>
    </row>
    <row r="36" spans="1:20" x14ac:dyDescent="0.2">
      <c r="A36" s="27">
        <v>41867</v>
      </c>
      <c r="B36" s="12">
        <v>1</v>
      </c>
      <c r="C36" s="12" t="s">
        <v>6</v>
      </c>
      <c r="D36" s="12" t="s">
        <v>7</v>
      </c>
      <c r="E36" s="12" t="str">
        <f t="shared" ref="E36:E99" si="7">IF($E$34=C36,"H",IF($E$34=D36,"A",""))</f>
        <v/>
      </c>
      <c r="F36" s="12" t="str">
        <f>IFERROR(IF(E36="A",-1,1)*IF(LEN(E36)&gt;0,INDEX(Data[Full Time Home Team Goals],ROWS($J$35:J36))-INDEX(Data[Full Time Away Team Goals],ROWS($J$35:J36)),""),"")</f>
        <v/>
      </c>
      <c r="G36" s="12" t="str">
        <f>IF(ISNUMBER(F36),ROWS($F$35:F36),"")</f>
        <v/>
      </c>
      <c r="H36" s="12">
        <f>IFERROR(SMALL($G$35:$G$414,ROWS($G$35:G36)),"")</f>
        <v>18</v>
      </c>
      <c r="I36" s="12">
        <f t="shared" ref="I36:I99" si="8">IFERROR(INDEX($F$35:$F$414,H36),"")</f>
        <v>0</v>
      </c>
      <c r="J36" s="12" t="str">
        <f t="shared" ref="J36:J99" si="9">IF(I36&lt;&gt;"",IF(I36&gt;0,"W",IF(I36=0,"D","L")),"")</f>
        <v>D</v>
      </c>
      <c r="K36" s="12" t="str">
        <f t="shared" ref="K36:K99" si="10">IF($K$34=C36,"H",IF($K$34=D36,"A",""))</f>
        <v/>
      </c>
      <c r="L36" s="12" t="str">
        <f>IFERROR(IF(K36="A",-1,1)*IF(LEN(K36)&gt;0,INDEX(Data[Full Time Home Team Goals],ROWS($J$35:P36))-INDEX(Data[Full Time Away Team Goals],ROWS($J$35:P36)),""),"")</f>
        <v/>
      </c>
      <c r="M36" s="12" t="str">
        <f>IF(ISNUMBER(L36),ROWS($L$35:L36),"")</f>
        <v/>
      </c>
      <c r="N36" s="12">
        <f>IFERROR(SMALL($M$35:$M$414,ROWS($M$35:M36)),"")</f>
        <v>16</v>
      </c>
      <c r="O36" s="12">
        <f t="shared" ref="O36:O99" si="11">IFERROR(INDEX($L$35:$L$414,N36),"")</f>
        <v>1</v>
      </c>
      <c r="P36" s="12" t="str">
        <f t="shared" ref="P36:P99" si="12">IF(O36&lt;&gt;"",IF(O36&gt;0,"W",IF(O36=0,"D","L")),"")</f>
        <v>W</v>
      </c>
      <c r="Q36" s="12" t="str">
        <f t="shared" ref="Q36:Q99" si="13">IF(AND(I36&lt;&gt;"",$D$31&lt;&gt;"-"),IF(I36&gt;0,1,""),"")</f>
        <v/>
      </c>
      <c r="R36" s="12" t="str">
        <f t="shared" ref="R36:R99" si="14">IF(AND(I36&lt;&gt;"",$D$31&lt;&gt;"-"),IF(I36&lt;0,-1,""),"")</f>
        <v/>
      </c>
      <c r="S36" s="12">
        <f t="shared" ref="S36:S99" si="15">IF(AND(O36&lt;&gt;"",$D$31&lt;&gt;"-"),IF(O36&gt;0,1,""),"")</f>
        <v>1</v>
      </c>
      <c r="T36" s="12" t="str">
        <f t="shared" ref="T36:T99" si="16">IF(AND(O36&lt;&gt;"",$D$31&lt;&gt;"-"),IF(O36&lt;0,-1,""),"")</f>
        <v/>
      </c>
    </row>
    <row r="37" spans="1:20" x14ac:dyDescent="0.2">
      <c r="A37" s="27">
        <v>41867</v>
      </c>
      <c r="B37" s="12">
        <v>1</v>
      </c>
      <c r="C37" s="12" t="s">
        <v>10</v>
      </c>
      <c r="D37" s="12" t="s">
        <v>11</v>
      </c>
      <c r="E37" s="12" t="str">
        <f t="shared" si="7"/>
        <v>H</v>
      </c>
      <c r="F37" s="12">
        <f>IFERROR(IF(E37="A",-1,1)*IF(LEN(E37)&gt;0,INDEX(Data[Full Time Home Team Goals],ROWS($J$35:J37))-INDEX(Data[Full Time Away Team Goals],ROWS($J$35:J37)),""),"")</f>
        <v>-1</v>
      </c>
      <c r="G37" s="12">
        <f>IF(ISNUMBER(F37),ROWS($F$35:F37),"")</f>
        <v>3</v>
      </c>
      <c r="H37" s="12">
        <f>IFERROR(SMALL($G$35:$G$414,ROWS($G$35:G37)),"")</f>
        <v>21</v>
      </c>
      <c r="I37" s="12">
        <f t="shared" si="8"/>
        <v>0</v>
      </c>
      <c r="J37" s="12" t="str">
        <f t="shared" si="9"/>
        <v>D</v>
      </c>
      <c r="K37" s="12" t="str">
        <f t="shared" si="10"/>
        <v>A</v>
      </c>
      <c r="L37" s="12">
        <f>IFERROR(IF(K37="A",-1,1)*IF(LEN(K37)&gt;0,INDEX(Data[Full Time Home Team Goals],ROWS($J$35:P37))-INDEX(Data[Full Time Away Team Goals],ROWS($J$35:P37)),""),"")</f>
        <v>1</v>
      </c>
      <c r="M37" s="12">
        <f>IF(ISNUMBER(L37),ROWS($L$35:L37),"")</f>
        <v>3</v>
      </c>
      <c r="N37" s="12">
        <f>IFERROR(SMALL($M$35:$M$414,ROWS($M$35:M37)),"")</f>
        <v>26</v>
      </c>
      <c r="O37" s="12">
        <f t="shared" si="11"/>
        <v>3</v>
      </c>
      <c r="P37" s="12" t="str">
        <f t="shared" si="12"/>
        <v>W</v>
      </c>
      <c r="Q37" s="12" t="str">
        <f t="shared" si="13"/>
        <v/>
      </c>
      <c r="R37" s="12" t="str">
        <f t="shared" si="14"/>
        <v/>
      </c>
      <c r="S37" s="12">
        <f t="shared" si="15"/>
        <v>1</v>
      </c>
      <c r="T37" s="12" t="str">
        <f t="shared" si="16"/>
        <v/>
      </c>
    </row>
    <row r="38" spans="1:20" x14ac:dyDescent="0.2">
      <c r="A38" s="27">
        <v>41867</v>
      </c>
      <c r="B38" s="12">
        <v>1</v>
      </c>
      <c r="C38" s="12" t="s">
        <v>13</v>
      </c>
      <c r="D38" s="12" t="s">
        <v>14</v>
      </c>
      <c r="E38" s="12" t="str">
        <f t="shared" si="7"/>
        <v/>
      </c>
      <c r="F38" s="12" t="str">
        <f>IFERROR(IF(E38="A",-1,1)*IF(LEN(E38)&gt;0,INDEX(Data[Full Time Home Team Goals],ROWS($J$35:J38))-INDEX(Data[Full Time Away Team Goals],ROWS($J$35:J38)),""),"")</f>
        <v/>
      </c>
      <c r="G38" s="12" t="str">
        <f>IF(ISNUMBER(F38),ROWS($F$35:F38),"")</f>
        <v/>
      </c>
      <c r="H38" s="12">
        <f>IFERROR(SMALL($G$35:$G$414,ROWS($G$35:G38)),"")</f>
        <v>39</v>
      </c>
      <c r="I38" s="12">
        <f t="shared" si="8"/>
        <v>4</v>
      </c>
      <c r="J38" s="12" t="str">
        <f t="shared" si="9"/>
        <v>W</v>
      </c>
      <c r="K38" s="12" t="str">
        <f t="shared" si="10"/>
        <v/>
      </c>
      <c r="L38" s="12" t="str">
        <f>IFERROR(IF(K38="A",-1,1)*IF(LEN(K38)&gt;0,INDEX(Data[Full Time Home Team Goals],ROWS($J$35:P38))-INDEX(Data[Full Time Away Team Goals],ROWS($J$35:P38)),""),"")</f>
        <v/>
      </c>
      <c r="M38" s="12" t="str">
        <f>IF(ISNUMBER(L38),ROWS($L$35:L38),"")</f>
        <v/>
      </c>
      <c r="N38" s="12">
        <f>IFERROR(SMALL($M$35:$M$414,ROWS($M$35:M38)),"")</f>
        <v>32</v>
      </c>
      <c r="O38" s="12">
        <f t="shared" si="11"/>
        <v>-2</v>
      </c>
      <c r="P38" s="12" t="str">
        <f t="shared" si="12"/>
        <v>L</v>
      </c>
      <c r="Q38" s="12">
        <f t="shared" si="13"/>
        <v>1</v>
      </c>
      <c r="R38" s="12" t="str">
        <f t="shared" si="14"/>
        <v/>
      </c>
      <c r="S38" s="12" t="str">
        <f t="shared" si="15"/>
        <v/>
      </c>
      <c r="T38" s="12">
        <f t="shared" si="16"/>
        <v>-1</v>
      </c>
    </row>
    <row r="39" spans="1:20" x14ac:dyDescent="0.2">
      <c r="A39" s="27">
        <v>41867</v>
      </c>
      <c r="B39" s="12">
        <v>1</v>
      </c>
      <c r="C39" s="12" t="s">
        <v>16</v>
      </c>
      <c r="D39" s="12" t="s">
        <v>17</v>
      </c>
      <c r="E39" s="12" t="str">
        <f t="shared" si="7"/>
        <v/>
      </c>
      <c r="F39" s="12" t="str">
        <f>IFERROR(IF(E39="A",-1,1)*IF(LEN(E39)&gt;0,INDEX(Data[Full Time Home Team Goals],ROWS($J$35:J39))-INDEX(Data[Full Time Away Team Goals],ROWS($J$35:J39)),""),"")</f>
        <v/>
      </c>
      <c r="G39" s="12" t="str">
        <f>IF(ISNUMBER(F39),ROWS($F$35:F39),"")</f>
        <v/>
      </c>
      <c r="H39" s="12">
        <f>IFERROR(SMALL($G$35:$G$414,ROWS($G$35:G39)),"")</f>
        <v>48</v>
      </c>
      <c r="I39" s="12">
        <f t="shared" si="8"/>
        <v>-2</v>
      </c>
      <c r="J39" s="12" t="str">
        <f t="shared" si="9"/>
        <v>L</v>
      </c>
      <c r="K39" s="12" t="str">
        <f t="shared" si="10"/>
        <v/>
      </c>
      <c r="L39" s="12" t="str">
        <f>IFERROR(IF(K39="A",-1,1)*IF(LEN(K39)&gt;0,INDEX(Data[Full Time Home Team Goals],ROWS($J$35:P39))-INDEX(Data[Full Time Away Team Goals],ROWS($J$35:P39)),""),"")</f>
        <v/>
      </c>
      <c r="M39" s="12" t="str">
        <f>IF(ISNUMBER(L39),ROWS($L$35:L39),"")</f>
        <v/>
      </c>
      <c r="N39" s="12">
        <f>IFERROR(SMALL($M$35:$M$414,ROWS($M$35:M39)),"")</f>
        <v>45</v>
      </c>
      <c r="O39" s="12">
        <f t="shared" si="11"/>
        <v>-1</v>
      </c>
      <c r="P39" s="12" t="str">
        <f t="shared" si="12"/>
        <v>L</v>
      </c>
      <c r="Q39" s="12" t="str">
        <f t="shared" si="13"/>
        <v/>
      </c>
      <c r="R39" s="12">
        <f t="shared" si="14"/>
        <v>-1</v>
      </c>
      <c r="S39" s="12" t="str">
        <f t="shared" si="15"/>
        <v/>
      </c>
      <c r="T39" s="12">
        <f t="shared" si="16"/>
        <v>-1</v>
      </c>
    </row>
    <row r="40" spans="1:20" x14ac:dyDescent="0.2">
      <c r="A40" s="27">
        <v>41867</v>
      </c>
      <c r="B40" s="12">
        <v>1</v>
      </c>
      <c r="C40" s="12" t="s">
        <v>19</v>
      </c>
      <c r="D40" s="12" t="s">
        <v>20</v>
      </c>
      <c r="E40" s="12" t="str">
        <f t="shared" si="7"/>
        <v/>
      </c>
      <c r="F40" s="12" t="str">
        <f>IFERROR(IF(E40="A",-1,1)*IF(LEN(E40)&gt;0,INDEX(Data[Full Time Home Team Goals],ROWS($J$35:J40))-INDEX(Data[Full Time Away Team Goals],ROWS($J$35:J40)),""),"")</f>
        <v/>
      </c>
      <c r="G40" s="12" t="str">
        <f>IF(ISNUMBER(F40),ROWS($F$35:F40),"")</f>
        <v/>
      </c>
      <c r="H40" s="12">
        <f>IFERROR(SMALL($G$35:$G$414,ROWS($G$35:G40)),"")</f>
        <v>56</v>
      </c>
      <c r="I40" s="12">
        <f t="shared" si="8"/>
        <v>1</v>
      </c>
      <c r="J40" s="12" t="str">
        <f t="shared" si="9"/>
        <v>W</v>
      </c>
      <c r="K40" s="12" t="str">
        <f t="shared" si="10"/>
        <v/>
      </c>
      <c r="L40" s="12" t="str">
        <f>IFERROR(IF(K40="A",-1,1)*IF(LEN(K40)&gt;0,INDEX(Data[Full Time Home Team Goals],ROWS($J$35:P40))-INDEX(Data[Full Time Away Team Goals],ROWS($J$35:P40)),""),"")</f>
        <v/>
      </c>
      <c r="M40" s="12" t="str">
        <f>IF(ISNUMBER(L40),ROWS($L$35:L40),"")</f>
        <v/>
      </c>
      <c r="N40" s="12">
        <f>IFERROR(SMALL($M$35:$M$414,ROWS($M$35:M40)),"")</f>
        <v>58</v>
      </c>
      <c r="O40" s="12">
        <f t="shared" si="11"/>
        <v>0</v>
      </c>
      <c r="P40" s="12" t="str">
        <f t="shared" si="12"/>
        <v>D</v>
      </c>
      <c r="Q40" s="12">
        <f t="shared" si="13"/>
        <v>1</v>
      </c>
      <c r="R40" s="12" t="str">
        <f t="shared" si="14"/>
        <v/>
      </c>
      <c r="S40" s="12" t="str">
        <f t="shared" si="15"/>
        <v/>
      </c>
      <c r="T40" s="12" t="str">
        <f t="shared" si="16"/>
        <v/>
      </c>
    </row>
    <row r="41" spans="1:20" x14ac:dyDescent="0.2">
      <c r="A41" s="27">
        <v>41867</v>
      </c>
      <c r="B41" s="12">
        <v>1</v>
      </c>
      <c r="C41" s="12" t="s">
        <v>22</v>
      </c>
      <c r="D41" s="12" t="s">
        <v>23</v>
      </c>
      <c r="E41" s="12" t="str">
        <f t="shared" si="7"/>
        <v/>
      </c>
      <c r="F41" s="12" t="str">
        <f>IFERROR(IF(E41="A",-1,1)*IF(LEN(E41)&gt;0,INDEX(Data[Full Time Home Team Goals],ROWS($J$35:J41))-INDEX(Data[Full Time Away Team Goals],ROWS($J$35:J41)),""),"")</f>
        <v/>
      </c>
      <c r="G41" s="12" t="str">
        <f>IF(ISNUMBER(F41),ROWS($F$35:F41),"")</f>
        <v/>
      </c>
      <c r="H41" s="12">
        <f>IFERROR(SMALL($G$35:$G$414,ROWS($G$35:G41)),"")</f>
        <v>68</v>
      </c>
      <c r="I41" s="12">
        <f t="shared" si="8"/>
        <v>1</v>
      </c>
      <c r="J41" s="12" t="str">
        <f t="shared" si="9"/>
        <v>W</v>
      </c>
      <c r="K41" s="12" t="str">
        <f t="shared" si="10"/>
        <v/>
      </c>
      <c r="L41" s="12" t="str">
        <f>IFERROR(IF(K41="A",-1,1)*IF(LEN(K41)&gt;0,INDEX(Data[Full Time Home Team Goals],ROWS($J$35:P41))-INDEX(Data[Full Time Away Team Goals],ROWS($J$35:P41)),""),"")</f>
        <v/>
      </c>
      <c r="M41" s="12" t="str">
        <f>IF(ISNUMBER(L41),ROWS($L$35:L41),"")</f>
        <v/>
      </c>
      <c r="N41" s="12">
        <f>IFERROR(SMALL($M$35:$M$414,ROWS($M$35:M41)),"")</f>
        <v>66</v>
      </c>
      <c r="O41" s="12">
        <f t="shared" si="11"/>
        <v>0</v>
      </c>
      <c r="P41" s="12" t="str">
        <f t="shared" si="12"/>
        <v>D</v>
      </c>
      <c r="Q41" s="12">
        <f t="shared" si="13"/>
        <v>1</v>
      </c>
      <c r="R41" s="12" t="str">
        <f t="shared" si="14"/>
        <v/>
      </c>
      <c r="S41" s="12" t="str">
        <f t="shared" si="15"/>
        <v/>
      </c>
      <c r="T41" s="12" t="str">
        <f t="shared" si="16"/>
        <v/>
      </c>
    </row>
    <row r="42" spans="1:20" x14ac:dyDescent="0.2">
      <c r="A42" s="27">
        <v>41868</v>
      </c>
      <c r="B42" s="12">
        <v>2</v>
      </c>
      <c r="C42" s="12" t="s">
        <v>25</v>
      </c>
      <c r="D42" s="12" t="s">
        <v>26</v>
      </c>
      <c r="E42" s="12" t="str">
        <f t="shared" si="7"/>
        <v/>
      </c>
      <c r="F42" s="12" t="str">
        <f>IFERROR(IF(E42="A",-1,1)*IF(LEN(E42)&gt;0,INDEX(Data[Full Time Home Team Goals],ROWS($J$35:J42))-INDEX(Data[Full Time Away Team Goals],ROWS($J$35:J42)),""),"")</f>
        <v/>
      </c>
      <c r="G42" s="12" t="str">
        <f>IF(ISNUMBER(F42),ROWS($F$35:F42),"")</f>
        <v/>
      </c>
      <c r="H42" s="12">
        <f>IFERROR(SMALL($G$35:$G$414,ROWS($G$35:G42)),"")</f>
        <v>80</v>
      </c>
      <c r="I42" s="12">
        <f t="shared" si="8"/>
        <v>0</v>
      </c>
      <c r="J42" s="12" t="str">
        <f t="shared" si="9"/>
        <v>D</v>
      </c>
      <c r="K42" s="12" t="str">
        <f t="shared" si="10"/>
        <v/>
      </c>
      <c r="L42" s="12" t="str">
        <f>IFERROR(IF(K42="A",-1,1)*IF(LEN(K42)&gt;0,INDEX(Data[Full Time Home Team Goals],ROWS($J$35:P42))-INDEX(Data[Full Time Away Team Goals],ROWS($J$35:P42)),""),"")</f>
        <v/>
      </c>
      <c r="M42" s="12" t="str">
        <f>IF(ISNUMBER(L42),ROWS($L$35:L42),"")</f>
        <v/>
      </c>
      <c r="N42" s="12">
        <f>IFERROR(SMALL($M$35:$M$414,ROWS($M$35:M42)),"")</f>
        <v>79</v>
      </c>
      <c r="O42" s="12">
        <f t="shared" si="11"/>
        <v>-1</v>
      </c>
      <c r="P42" s="12" t="str">
        <f t="shared" si="12"/>
        <v>L</v>
      </c>
      <c r="Q42" s="12" t="str">
        <f t="shared" si="13"/>
        <v/>
      </c>
      <c r="R42" s="12" t="str">
        <f t="shared" si="14"/>
        <v/>
      </c>
      <c r="S42" s="12" t="str">
        <f t="shared" si="15"/>
        <v/>
      </c>
      <c r="T42" s="12">
        <f t="shared" si="16"/>
        <v>-1</v>
      </c>
    </row>
    <row r="43" spans="1:20" x14ac:dyDescent="0.2">
      <c r="A43" s="27">
        <v>41868</v>
      </c>
      <c r="B43" s="12">
        <v>2</v>
      </c>
      <c r="C43" s="12" t="s">
        <v>28</v>
      </c>
      <c r="D43" s="12" t="s">
        <v>29</v>
      </c>
      <c r="E43" s="12" t="str">
        <f t="shared" si="7"/>
        <v/>
      </c>
      <c r="F43" s="12" t="str">
        <f>IFERROR(IF(E43="A",-1,1)*IF(LEN(E43)&gt;0,INDEX(Data[Full Time Home Team Goals],ROWS($J$35:J43))-INDEX(Data[Full Time Away Team Goals],ROWS($J$35:J43)),""),"")</f>
        <v/>
      </c>
      <c r="G43" s="12" t="str">
        <f>IF(ISNUMBER(F43),ROWS($F$35:F43),"")</f>
        <v/>
      </c>
      <c r="H43" s="12">
        <f>IFERROR(SMALL($G$35:$G$414,ROWS($G$35:G43)),"")</f>
        <v>88</v>
      </c>
      <c r="I43" s="12">
        <f t="shared" si="8"/>
        <v>0</v>
      </c>
      <c r="J43" s="12" t="str">
        <f t="shared" si="9"/>
        <v>D</v>
      </c>
      <c r="K43" s="12" t="str">
        <f t="shared" si="10"/>
        <v/>
      </c>
      <c r="L43" s="12" t="str">
        <f>IFERROR(IF(K43="A",-1,1)*IF(LEN(K43)&gt;0,INDEX(Data[Full Time Home Team Goals],ROWS($J$35:P43))-INDEX(Data[Full Time Away Team Goals],ROWS($J$35:P43)),""),"")</f>
        <v/>
      </c>
      <c r="M43" s="12" t="str">
        <f>IF(ISNUMBER(L43),ROWS($L$35:L43),"")</f>
        <v/>
      </c>
      <c r="N43" s="12">
        <f>IFERROR(SMALL($M$35:$M$414,ROWS($M$35:M43)),"")</f>
        <v>84</v>
      </c>
      <c r="O43" s="12">
        <f t="shared" si="11"/>
        <v>2</v>
      </c>
      <c r="P43" s="12" t="str">
        <f t="shared" si="12"/>
        <v>W</v>
      </c>
      <c r="Q43" s="12" t="str">
        <f t="shared" si="13"/>
        <v/>
      </c>
      <c r="R43" s="12" t="str">
        <f t="shared" si="14"/>
        <v/>
      </c>
      <c r="S43" s="12">
        <f t="shared" si="15"/>
        <v>1</v>
      </c>
      <c r="T43" s="12" t="str">
        <f t="shared" si="16"/>
        <v/>
      </c>
    </row>
    <row r="44" spans="1:20" x14ac:dyDescent="0.2">
      <c r="A44" s="27">
        <v>41869</v>
      </c>
      <c r="B44" s="12">
        <v>2</v>
      </c>
      <c r="C44" s="12" t="s">
        <v>31</v>
      </c>
      <c r="D44" s="12" t="s">
        <v>32</v>
      </c>
      <c r="E44" s="12" t="str">
        <f t="shared" si="7"/>
        <v/>
      </c>
      <c r="F44" s="12" t="str">
        <f>IFERROR(IF(E44="A",-1,1)*IF(LEN(E44)&gt;0,INDEX(Data[Full Time Home Team Goals],ROWS($J$35:J44))-INDEX(Data[Full Time Away Team Goals],ROWS($J$35:J44)),""),"")</f>
        <v/>
      </c>
      <c r="G44" s="12" t="str">
        <f>IF(ISNUMBER(F44),ROWS($F$35:F44),"")</f>
        <v/>
      </c>
      <c r="H44" s="12">
        <f>IFERROR(SMALL($G$35:$G$414,ROWS($G$35:G44)),"")</f>
        <v>99</v>
      </c>
      <c r="I44" s="12">
        <f t="shared" si="8"/>
        <v>-1</v>
      </c>
      <c r="J44" s="12" t="str">
        <f t="shared" si="9"/>
        <v>L</v>
      </c>
      <c r="K44" s="12" t="str">
        <f t="shared" si="10"/>
        <v/>
      </c>
      <c r="L44" s="12" t="str">
        <f>IFERROR(IF(K44="A",-1,1)*IF(LEN(K44)&gt;0,INDEX(Data[Full Time Home Team Goals],ROWS($J$35:P44))-INDEX(Data[Full Time Away Team Goals],ROWS($J$35:P44)),""),"")</f>
        <v/>
      </c>
      <c r="M44" s="12" t="str">
        <f>IF(ISNUMBER(L44),ROWS($L$35:L44),"")</f>
        <v/>
      </c>
      <c r="N44" s="12">
        <f>IFERROR(SMALL($M$35:$M$414,ROWS($M$35:M44)),"")</f>
        <v>93</v>
      </c>
      <c r="O44" s="12">
        <f t="shared" si="11"/>
        <v>0</v>
      </c>
      <c r="P44" s="12" t="str">
        <f t="shared" si="12"/>
        <v>D</v>
      </c>
      <c r="Q44" s="12" t="str">
        <f t="shared" si="13"/>
        <v/>
      </c>
      <c r="R44" s="12">
        <f t="shared" si="14"/>
        <v>-1</v>
      </c>
      <c r="S44" s="12" t="str">
        <f t="shared" si="15"/>
        <v/>
      </c>
      <c r="T44" s="12" t="str">
        <f t="shared" si="16"/>
        <v/>
      </c>
    </row>
    <row r="45" spans="1:20" x14ac:dyDescent="0.2">
      <c r="A45" s="27">
        <v>41874</v>
      </c>
      <c r="B45" s="12">
        <v>2</v>
      </c>
      <c r="C45" s="12" t="s">
        <v>17</v>
      </c>
      <c r="D45" s="12" t="s">
        <v>28</v>
      </c>
      <c r="E45" s="12" t="str">
        <f t="shared" si="7"/>
        <v/>
      </c>
      <c r="F45" s="12" t="str">
        <f>IFERROR(IF(E45="A",-1,1)*IF(LEN(E45)&gt;0,INDEX(Data[Full Time Home Team Goals],ROWS($J$35:J45))-INDEX(Data[Full Time Away Team Goals],ROWS($J$35:J45)),""),"")</f>
        <v/>
      </c>
      <c r="G45" s="12" t="str">
        <f>IF(ISNUMBER(F45),ROWS($F$35:F45),"")</f>
        <v/>
      </c>
      <c r="H45" s="12">
        <f>IFERROR(SMALL($G$35:$G$414,ROWS($G$35:G45)),"")</f>
        <v>103</v>
      </c>
      <c r="I45" s="12">
        <f t="shared" si="8"/>
        <v>1</v>
      </c>
      <c r="J45" s="12" t="str">
        <f t="shared" si="9"/>
        <v>W</v>
      </c>
      <c r="K45" s="12" t="str">
        <f t="shared" si="10"/>
        <v/>
      </c>
      <c r="L45" s="12" t="str">
        <f>IFERROR(IF(K45="A",-1,1)*IF(LEN(K45)&gt;0,INDEX(Data[Full Time Home Team Goals],ROWS($J$35:P45))-INDEX(Data[Full Time Away Team Goals],ROWS($J$35:P45)),""),"")</f>
        <v/>
      </c>
      <c r="M45" s="12" t="str">
        <f>IF(ISNUMBER(L45),ROWS($L$35:L45),"")</f>
        <v/>
      </c>
      <c r="N45" s="12">
        <f>IFERROR(SMALL($M$35:$M$414,ROWS($M$35:M45)),"")</f>
        <v>108</v>
      </c>
      <c r="O45" s="12">
        <f t="shared" si="11"/>
        <v>1</v>
      </c>
      <c r="P45" s="12" t="str">
        <f t="shared" si="12"/>
        <v>W</v>
      </c>
      <c r="Q45" s="12">
        <f t="shared" si="13"/>
        <v>1</v>
      </c>
      <c r="R45" s="12" t="str">
        <f t="shared" si="14"/>
        <v/>
      </c>
      <c r="S45" s="12">
        <f t="shared" si="15"/>
        <v>1</v>
      </c>
      <c r="T45" s="12" t="str">
        <f t="shared" si="16"/>
        <v/>
      </c>
    </row>
    <row r="46" spans="1:20" x14ac:dyDescent="0.2">
      <c r="A46" s="27">
        <v>41874</v>
      </c>
      <c r="B46" s="12">
        <v>2</v>
      </c>
      <c r="C46" s="12" t="s">
        <v>32</v>
      </c>
      <c r="D46" s="12" t="s">
        <v>6</v>
      </c>
      <c r="E46" s="12" t="str">
        <f t="shared" si="7"/>
        <v/>
      </c>
      <c r="F46" s="12" t="str">
        <f>IFERROR(IF(E46="A",-1,1)*IF(LEN(E46)&gt;0,INDEX(Data[Full Time Home Team Goals],ROWS($J$35:J46))-INDEX(Data[Full Time Away Team Goals],ROWS($J$35:J46)),""),"")</f>
        <v/>
      </c>
      <c r="G46" s="12" t="str">
        <f>IF(ISNUMBER(F46),ROWS($F$35:F46),"")</f>
        <v/>
      </c>
      <c r="H46" s="12">
        <f>IFERROR(SMALL($G$35:$G$414,ROWS($G$35:G46)),"")</f>
        <v>111</v>
      </c>
      <c r="I46" s="12">
        <f t="shared" si="8"/>
        <v>1</v>
      </c>
      <c r="J46" s="12" t="str">
        <f t="shared" si="9"/>
        <v>W</v>
      </c>
      <c r="K46" s="12" t="str">
        <f t="shared" si="10"/>
        <v/>
      </c>
      <c r="L46" s="12" t="str">
        <f>IFERROR(IF(K46="A",-1,1)*IF(LEN(K46)&gt;0,INDEX(Data[Full Time Home Team Goals],ROWS($J$35:P46))-INDEX(Data[Full Time Away Team Goals],ROWS($J$35:P46)),""),"")</f>
        <v/>
      </c>
      <c r="M46" s="12" t="str">
        <f>IF(ISNUMBER(L46),ROWS($L$35:L46),"")</f>
        <v/>
      </c>
      <c r="N46" s="12">
        <f>IFERROR(SMALL($M$35:$M$414,ROWS($M$35:M46)),"")</f>
        <v>115</v>
      </c>
      <c r="O46" s="12">
        <f t="shared" si="11"/>
        <v>-1</v>
      </c>
      <c r="P46" s="12" t="str">
        <f t="shared" si="12"/>
        <v>L</v>
      </c>
      <c r="Q46" s="12">
        <f t="shared" si="13"/>
        <v>1</v>
      </c>
      <c r="R46" s="12" t="str">
        <f t="shared" si="14"/>
        <v/>
      </c>
      <c r="S46" s="12" t="str">
        <f t="shared" si="15"/>
        <v/>
      </c>
      <c r="T46" s="12">
        <f t="shared" si="16"/>
        <v>-1</v>
      </c>
    </row>
    <row r="47" spans="1:20" x14ac:dyDescent="0.2">
      <c r="A47" s="27">
        <v>41874</v>
      </c>
      <c r="B47" s="12">
        <v>2</v>
      </c>
      <c r="C47" s="12" t="s">
        <v>2</v>
      </c>
      <c r="D47" s="12" t="s">
        <v>22</v>
      </c>
      <c r="E47" s="12" t="str">
        <f t="shared" si="7"/>
        <v/>
      </c>
      <c r="F47" s="12" t="str">
        <f>IFERROR(IF(E47="A",-1,1)*IF(LEN(E47)&gt;0,INDEX(Data[Full Time Home Team Goals],ROWS($J$35:J47))-INDEX(Data[Full Time Away Team Goals],ROWS($J$35:J47)),""),"")</f>
        <v/>
      </c>
      <c r="G47" s="12" t="str">
        <f>IF(ISNUMBER(F47),ROWS($F$35:F47),"")</f>
        <v/>
      </c>
      <c r="H47" s="12">
        <f>IFERROR(SMALL($G$35:$G$414,ROWS($G$35:G47)),"")</f>
        <v>123</v>
      </c>
      <c r="I47" s="12">
        <f t="shared" si="8"/>
        <v>3</v>
      </c>
      <c r="J47" s="12" t="str">
        <f t="shared" si="9"/>
        <v>W</v>
      </c>
      <c r="K47" s="12" t="str">
        <f t="shared" si="10"/>
        <v/>
      </c>
      <c r="L47" s="12" t="str">
        <f>IFERROR(IF(K47="A",-1,1)*IF(LEN(K47)&gt;0,INDEX(Data[Full Time Home Team Goals],ROWS($J$35:P47))-INDEX(Data[Full Time Away Team Goals],ROWS($J$35:P47)),""),"")</f>
        <v/>
      </c>
      <c r="M47" s="12" t="str">
        <f>IF(ISNUMBER(L47),ROWS($L$35:L47),"")</f>
        <v/>
      </c>
      <c r="N47" s="12">
        <f>IFERROR(SMALL($M$35:$M$414,ROWS($M$35:M47)),"")</f>
        <v>126</v>
      </c>
      <c r="O47" s="12">
        <f t="shared" si="11"/>
        <v>0</v>
      </c>
      <c r="P47" s="12" t="str">
        <f t="shared" si="12"/>
        <v>D</v>
      </c>
      <c r="Q47" s="12">
        <f t="shared" si="13"/>
        <v>1</v>
      </c>
      <c r="R47" s="12" t="str">
        <f t="shared" si="14"/>
        <v/>
      </c>
      <c r="S47" s="12" t="str">
        <f t="shared" si="15"/>
        <v/>
      </c>
      <c r="T47" s="12" t="str">
        <f t="shared" si="16"/>
        <v/>
      </c>
    </row>
    <row r="48" spans="1:20" x14ac:dyDescent="0.2">
      <c r="A48" s="27">
        <v>41874</v>
      </c>
      <c r="B48" s="12">
        <v>2</v>
      </c>
      <c r="C48" s="12" t="s">
        <v>7</v>
      </c>
      <c r="D48" s="12" t="s">
        <v>1</v>
      </c>
      <c r="E48" s="12" t="str">
        <f t="shared" si="7"/>
        <v/>
      </c>
      <c r="F48" s="12" t="str">
        <f>IFERROR(IF(E48="A",-1,1)*IF(LEN(E48)&gt;0,INDEX(Data[Full Time Home Team Goals],ROWS($J$35:J48))-INDEX(Data[Full Time Away Team Goals],ROWS($J$35:J48)),""),"")</f>
        <v/>
      </c>
      <c r="G48" s="12" t="str">
        <f>IF(ISNUMBER(F48),ROWS($F$35:F48),"")</f>
        <v/>
      </c>
      <c r="H48" s="12">
        <f>IFERROR(SMALL($G$35:$G$414,ROWS($G$35:G48)),"")</f>
        <v>134</v>
      </c>
      <c r="I48" s="12">
        <f t="shared" si="8"/>
        <v>1</v>
      </c>
      <c r="J48" s="12" t="str">
        <f t="shared" si="9"/>
        <v>W</v>
      </c>
      <c r="K48" s="12" t="str">
        <f t="shared" si="10"/>
        <v/>
      </c>
      <c r="L48" s="12" t="str">
        <f>IFERROR(IF(K48="A",-1,1)*IF(LEN(K48)&gt;0,INDEX(Data[Full Time Home Team Goals],ROWS($J$35:P48))-INDEX(Data[Full Time Away Team Goals],ROWS($J$35:P48)),""),"")</f>
        <v/>
      </c>
      <c r="M48" s="12" t="str">
        <f>IF(ISNUMBER(L48),ROWS($L$35:L48),"")</f>
        <v/>
      </c>
      <c r="N48" s="12">
        <f>IFERROR(SMALL($M$35:$M$414,ROWS($M$35:M48)),"")</f>
        <v>135</v>
      </c>
      <c r="O48" s="12">
        <f t="shared" si="11"/>
        <v>2</v>
      </c>
      <c r="P48" s="12" t="str">
        <f t="shared" si="12"/>
        <v>W</v>
      </c>
      <c r="Q48" s="12">
        <f t="shared" si="13"/>
        <v>1</v>
      </c>
      <c r="R48" s="12" t="str">
        <f t="shared" si="14"/>
        <v/>
      </c>
      <c r="S48" s="12">
        <f t="shared" si="15"/>
        <v>1</v>
      </c>
      <c r="T48" s="12" t="str">
        <f t="shared" si="16"/>
        <v/>
      </c>
    </row>
    <row r="49" spans="1:20" x14ac:dyDescent="0.2">
      <c r="A49" s="27">
        <v>41874</v>
      </c>
      <c r="B49" s="12">
        <v>2</v>
      </c>
      <c r="C49" s="12" t="s">
        <v>26</v>
      </c>
      <c r="D49" s="12" t="s">
        <v>19</v>
      </c>
      <c r="E49" s="12" t="str">
        <f t="shared" si="7"/>
        <v/>
      </c>
      <c r="F49" s="12" t="str">
        <f>IFERROR(IF(E49="A",-1,1)*IF(LEN(E49)&gt;0,INDEX(Data[Full Time Home Team Goals],ROWS($J$35:J49))-INDEX(Data[Full Time Away Team Goals],ROWS($J$35:J49)),""),"")</f>
        <v/>
      </c>
      <c r="G49" s="12" t="str">
        <f>IF(ISNUMBER(F49),ROWS($F$35:F49),"")</f>
        <v/>
      </c>
      <c r="H49" s="12">
        <f>IFERROR(SMALL($G$35:$G$414,ROWS($G$35:G49)),"")</f>
        <v>150</v>
      </c>
      <c r="I49" s="12">
        <f t="shared" si="8"/>
        <v>1</v>
      </c>
      <c r="J49" s="12" t="str">
        <f t="shared" si="9"/>
        <v>W</v>
      </c>
      <c r="K49" s="12" t="str">
        <f t="shared" si="10"/>
        <v/>
      </c>
      <c r="L49" s="12" t="str">
        <f>IFERROR(IF(K49="A",-1,1)*IF(LEN(K49)&gt;0,INDEX(Data[Full Time Home Team Goals],ROWS($J$35:P49))-INDEX(Data[Full Time Away Team Goals],ROWS($J$35:P49)),""),"")</f>
        <v/>
      </c>
      <c r="M49" s="12" t="str">
        <f>IF(ISNUMBER(L49),ROWS($L$35:L49),"")</f>
        <v/>
      </c>
      <c r="N49" s="12">
        <f>IFERROR(SMALL($M$35:$M$414,ROWS($M$35:M49)),"")</f>
        <v>149</v>
      </c>
      <c r="O49" s="12">
        <f t="shared" si="11"/>
        <v>-2</v>
      </c>
      <c r="P49" s="12" t="str">
        <f t="shared" si="12"/>
        <v>L</v>
      </c>
      <c r="Q49" s="12">
        <f t="shared" si="13"/>
        <v>1</v>
      </c>
      <c r="R49" s="12" t="str">
        <f t="shared" si="14"/>
        <v/>
      </c>
      <c r="S49" s="12" t="str">
        <f t="shared" si="15"/>
        <v/>
      </c>
      <c r="T49" s="12">
        <f t="shared" si="16"/>
        <v>-1</v>
      </c>
    </row>
    <row r="50" spans="1:20" x14ac:dyDescent="0.2">
      <c r="A50" s="27">
        <v>41874</v>
      </c>
      <c r="B50" s="12">
        <v>2</v>
      </c>
      <c r="C50" s="12" t="s">
        <v>11</v>
      </c>
      <c r="D50" s="12" t="s">
        <v>31</v>
      </c>
      <c r="E50" s="12" t="str">
        <f t="shared" si="7"/>
        <v/>
      </c>
      <c r="F50" s="12" t="str">
        <f>IFERROR(IF(E50="A",-1,1)*IF(LEN(E50)&gt;0,INDEX(Data[Full Time Home Team Goals],ROWS($J$35:J50))-INDEX(Data[Full Time Away Team Goals],ROWS($J$35:J50)),""),"")</f>
        <v/>
      </c>
      <c r="G50" s="12" t="str">
        <f>IF(ISNUMBER(F50),ROWS($F$35:F50),"")</f>
        <v/>
      </c>
      <c r="H50" s="12">
        <f>IFERROR(SMALL($G$35:$G$414,ROWS($G$35:G50)),"")</f>
        <v>158</v>
      </c>
      <c r="I50" s="12">
        <f t="shared" si="8"/>
        <v>3</v>
      </c>
      <c r="J50" s="12" t="str">
        <f t="shared" si="9"/>
        <v>W</v>
      </c>
      <c r="K50" s="12" t="str">
        <f t="shared" si="10"/>
        <v>H</v>
      </c>
      <c r="L50" s="12">
        <f>IFERROR(IF(K50="A",-1,1)*IF(LEN(K50)&gt;0,INDEX(Data[Full Time Home Team Goals],ROWS($J$35:P50))-INDEX(Data[Full Time Away Team Goals],ROWS($J$35:P50)),""),"")</f>
        <v>1</v>
      </c>
      <c r="M50" s="12">
        <f>IF(ISNUMBER(L50),ROWS($L$35:L50),"")</f>
        <v>16</v>
      </c>
      <c r="N50" s="12">
        <f>IFERROR(SMALL($M$35:$M$414,ROWS($M$35:M50)),"")</f>
        <v>159</v>
      </c>
      <c r="O50" s="12">
        <f t="shared" si="11"/>
        <v>-1</v>
      </c>
      <c r="P50" s="12" t="str">
        <f t="shared" si="12"/>
        <v>L</v>
      </c>
      <c r="Q50" s="12">
        <f t="shared" si="13"/>
        <v>1</v>
      </c>
      <c r="R50" s="12" t="str">
        <f t="shared" si="14"/>
        <v/>
      </c>
      <c r="S50" s="12" t="str">
        <f t="shared" si="15"/>
        <v/>
      </c>
      <c r="T50" s="12">
        <f t="shared" si="16"/>
        <v>-1</v>
      </c>
    </row>
    <row r="51" spans="1:20" x14ac:dyDescent="0.2">
      <c r="A51" s="27">
        <v>41875</v>
      </c>
      <c r="B51" s="12">
        <v>3</v>
      </c>
      <c r="C51" s="12" t="s">
        <v>14</v>
      </c>
      <c r="D51" s="12" t="s">
        <v>16</v>
      </c>
      <c r="E51" s="12" t="str">
        <f t="shared" si="7"/>
        <v/>
      </c>
      <c r="F51" s="12" t="str">
        <f>IFERROR(IF(E51="A",-1,1)*IF(LEN(E51)&gt;0,INDEX(Data[Full Time Home Team Goals],ROWS($J$35:J51))-INDEX(Data[Full Time Away Team Goals],ROWS($J$35:J51)),""),"")</f>
        <v/>
      </c>
      <c r="G51" s="12" t="str">
        <f>IF(ISNUMBER(F51),ROWS($F$35:F51),"")</f>
        <v/>
      </c>
      <c r="H51" s="12">
        <f>IFERROR(SMALL($G$35:$G$414,ROWS($G$35:G51)),"")</f>
        <v>161</v>
      </c>
      <c r="I51" s="12">
        <f t="shared" si="8"/>
        <v>0</v>
      </c>
      <c r="J51" s="12" t="str">
        <f t="shared" si="9"/>
        <v>D</v>
      </c>
      <c r="K51" s="12" t="str">
        <f t="shared" si="10"/>
        <v/>
      </c>
      <c r="L51" s="12" t="str">
        <f>IFERROR(IF(K51="A",-1,1)*IF(LEN(K51)&gt;0,INDEX(Data[Full Time Home Team Goals],ROWS($J$35:P51))-INDEX(Data[Full Time Away Team Goals],ROWS($J$35:P51)),""),"")</f>
        <v/>
      </c>
      <c r="M51" s="12" t="str">
        <f>IF(ISNUMBER(L51),ROWS($L$35:L51),"")</f>
        <v/>
      </c>
      <c r="N51" s="12">
        <f>IFERROR(SMALL($M$35:$M$414,ROWS($M$35:M51)),"")</f>
        <v>162</v>
      </c>
      <c r="O51" s="12">
        <f t="shared" si="11"/>
        <v>1</v>
      </c>
      <c r="P51" s="12" t="str">
        <f t="shared" si="12"/>
        <v>W</v>
      </c>
      <c r="Q51" s="12" t="str">
        <f t="shared" si="13"/>
        <v/>
      </c>
      <c r="R51" s="12" t="str">
        <f t="shared" si="14"/>
        <v/>
      </c>
      <c r="S51" s="12">
        <f t="shared" si="15"/>
        <v>1</v>
      </c>
      <c r="T51" s="12" t="str">
        <f t="shared" si="16"/>
        <v/>
      </c>
    </row>
    <row r="52" spans="1:20" x14ac:dyDescent="0.2">
      <c r="A52" s="27">
        <v>41875</v>
      </c>
      <c r="B52" s="12">
        <v>3</v>
      </c>
      <c r="C52" s="12" t="s">
        <v>20</v>
      </c>
      <c r="D52" s="12" t="s">
        <v>10</v>
      </c>
      <c r="E52" s="12" t="str">
        <f t="shared" si="7"/>
        <v>A</v>
      </c>
      <c r="F52" s="12">
        <f>IFERROR(IF(E52="A",-1,1)*IF(LEN(E52)&gt;0,INDEX(Data[Full Time Home Team Goals],ROWS($J$35:J52))-INDEX(Data[Full Time Away Team Goals],ROWS($J$35:J52)),""),"")</f>
        <v>0</v>
      </c>
      <c r="G52" s="12">
        <f>IF(ISNUMBER(F52),ROWS($F$35:F52),"")</f>
        <v>18</v>
      </c>
      <c r="H52" s="12">
        <f>IFERROR(SMALL($G$35:$G$414,ROWS($G$35:G52)),"")</f>
        <v>177</v>
      </c>
      <c r="I52" s="12">
        <f t="shared" si="8"/>
        <v>2</v>
      </c>
      <c r="J52" s="12" t="str">
        <f t="shared" si="9"/>
        <v>W</v>
      </c>
      <c r="K52" s="12" t="str">
        <f t="shared" si="10"/>
        <v/>
      </c>
      <c r="L52" s="12" t="str">
        <f>IFERROR(IF(K52="A",-1,1)*IF(LEN(K52)&gt;0,INDEX(Data[Full Time Home Team Goals],ROWS($J$35:P52))-INDEX(Data[Full Time Away Team Goals],ROWS($J$35:P52)),""),"")</f>
        <v/>
      </c>
      <c r="M52" s="12" t="str">
        <f>IF(ISNUMBER(L52),ROWS($L$35:L52),"")</f>
        <v/>
      </c>
      <c r="N52" s="12">
        <f>IFERROR(SMALL($M$35:$M$414,ROWS($M$35:M52)),"")</f>
        <v>179</v>
      </c>
      <c r="O52" s="12">
        <f t="shared" si="11"/>
        <v>1</v>
      </c>
      <c r="P52" s="12" t="str">
        <f t="shared" si="12"/>
        <v>W</v>
      </c>
      <c r="Q52" s="12">
        <f t="shared" si="13"/>
        <v>1</v>
      </c>
      <c r="R52" s="12" t="str">
        <f t="shared" si="14"/>
        <v/>
      </c>
      <c r="S52" s="12">
        <f t="shared" si="15"/>
        <v>1</v>
      </c>
      <c r="T52" s="12" t="str">
        <f t="shared" si="16"/>
        <v/>
      </c>
    </row>
    <row r="53" spans="1:20" x14ac:dyDescent="0.2">
      <c r="A53" s="27">
        <v>41875</v>
      </c>
      <c r="B53" s="12">
        <v>3</v>
      </c>
      <c r="C53" s="12" t="s">
        <v>23</v>
      </c>
      <c r="D53" s="12" t="s">
        <v>13</v>
      </c>
      <c r="E53" s="12" t="str">
        <f t="shared" si="7"/>
        <v/>
      </c>
      <c r="F53" s="12" t="str">
        <f>IFERROR(IF(E53="A",-1,1)*IF(LEN(E53)&gt;0,INDEX(Data[Full Time Home Team Goals],ROWS($J$35:J53))-INDEX(Data[Full Time Away Team Goals],ROWS($J$35:J53)),""),"")</f>
        <v/>
      </c>
      <c r="G53" s="12" t="str">
        <f>IF(ISNUMBER(F53),ROWS($F$35:F53),"")</f>
        <v/>
      </c>
      <c r="H53" s="12">
        <f>IFERROR(SMALL($G$35:$G$414,ROWS($G$35:G53)),"")</f>
        <v>188</v>
      </c>
      <c r="I53" s="12">
        <f t="shared" si="8"/>
        <v>0</v>
      </c>
      <c r="J53" s="12" t="str">
        <f t="shared" si="9"/>
        <v>D</v>
      </c>
      <c r="K53" s="12" t="str">
        <f t="shared" si="10"/>
        <v/>
      </c>
      <c r="L53" s="12" t="str">
        <f>IFERROR(IF(K53="A",-1,1)*IF(LEN(K53)&gt;0,INDEX(Data[Full Time Home Team Goals],ROWS($J$35:P53))-INDEX(Data[Full Time Away Team Goals],ROWS($J$35:P53)),""),"")</f>
        <v/>
      </c>
      <c r="M53" s="12" t="str">
        <f>IF(ISNUMBER(L53),ROWS($L$35:L53),"")</f>
        <v/>
      </c>
      <c r="N53" s="12">
        <f>IFERROR(SMALL($M$35:$M$414,ROWS($M$35:M53)),"")</f>
        <v>190</v>
      </c>
      <c r="O53" s="12">
        <f t="shared" si="11"/>
        <v>-3</v>
      </c>
      <c r="P53" s="12" t="str">
        <f t="shared" si="12"/>
        <v>L</v>
      </c>
      <c r="Q53" s="12" t="str">
        <f t="shared" si="13"/>
        <v/>
      </c>
      <c r="R53" s="12" t="str">
        <f t="shared" si="14"/>
        <v/>
      </c>
      <c r="S53" s="12" t="str">
        <f t="shared" si="15"/>
        <v/>
      </c>
      <c r="T53" s="12">
        <f t="shared" si="16"/>
        <v>-1</v>
      </c>
    </row>
    <row r="54" spans="1:20" x14ac:dyDescent="0.2">
      <c r="A54" s="27">
        <v>41876</v>
      </c>
      <c r="B54" s="12">
        <v>3</v>
      </c>
      <c r="C54" s="12" t="s">
        <v>29</v>
      </c>
      <c r="D54" s="12" t="s">
        <v>25</v>
      </c>
      <c r="E54" s="12" t="str">
        <f t="shared" si="7"/>
        <v/>
      </c>
      <c r="F54" s="12" t="str">
        <f>IFERROR(IF(E54="A",-1,1)*IF(LEN(E54)&gt;0,INDEX(Data[Full Time Home Team Goals],ROWS($J$35:J54))-INDEX(Data[Full Time Away Team Goals],ROWS($J$35:J54)),""),"")</f>
        <v/>
      </c>
      <c r="G54" s="12" t="str">
        <f>IF(ISNUMBER(F54),ROWS($F$35:F54),"")</f>
        <v/>
      </c>
      <c r="H54" s="12">
        <f>IFERROR(SMALL($G$35:$G$414,ROWS($G$35:G54)),"")</f>
        <v>198</v>
      </c>
      <c r="I54" s="12">
        <f t="shared" si="8"/>
        <v>0</v>
      </c>
      <c r="J54" s="12" t="str">
        <f t="shared" si="9"/>
        <v>D</v>
      </c>
      <c r="K54" s="12" t="str">
        <f t="shared" si="10"/>
        <v/>
      </c>
      <c r="L54" s="12" t="str">
        <f>IFERROR(IF(K54="A",-1,1)*IF(LEN(K54)&gt;0,INDEX(Data[Full Time Home Team Goals],ROWS($J$35:P54))-INDEX(Data[Full Time Away Team Goals],ROWS($J$35:P54)),""),"")</f>
        <v/>
      </c>
      <c r="M54" s="12" t="str">
        <f>IF(ISNUMBER(L54),ROWS($L$35:L54),"")</f>
        <v/>
      </c>
      <c r="N54" s="12">
        <f>IFERROR(SMALL($M$35:$M$414,ROWS($M$35:M54)),"")</f>
        <v>196</v>
      </c>
      <c r="O54" s="12">
        <f t="shared" si="11"/>
        <v>0</v>
      </c>
      <c r="P54" s="12" t="str">
        <f t="shared" si="12"/>
        <v>D</v>
      </c>
      <c r="Q54" s="12" t="str">
        <f t="shared" si="13"/>
        <v/>
      </c>
      <c r="R54" s="12" t="str">
        <f t="shared" si="14"/>
        <v/>
      </c>
      <c r="S54" s="12" t="str">
        <f t="shared" si="15"/>
        <v/>
      </c>
      <c r="T54" s="12" t="str">
        <f t="shared" si="16"/>
        <v/>
      </c>
    </row>
    <row r="55" spans="1:20" x14ac:dyDescent="0.2">
      <c r="A55" s="27">
        <v>41881</v>
      </c>
      <c r="B55" s="12">
        <v>3</v>
      </c>
      <c r="C55" s="12" t="s">
        <v>31</v>
      </c>
      <c r="D55" s="12" t="s">
        <v>10</v>
      </c>
      <c r="E55" s="12" t="str">
        <f t="shared" si="7"/>
        <v>A</v>
      </c>
      <c r="F55" s="12">
        <f>IFERROR(IF(E55="A",-1,1)*IF(LEN(E55)&gt;0,INDEX(Data[Full Time Home Team Goals],ROWS($J$35:J55))-INDEX(Data[Full Time Away Team Goals],ROWS($J$35:J55)),""),"")</f>
        <v>0</v>
      </c>
      <c r="G55" s="12">
        <f>IF(ISNUMBER(F55),ROWS($F$35:F55),"")</f>
        <v>21</v>
      </c>
      <c r="H55" s="12">
        <f>IFERROR(SMALL($G$35:$G$414,ROWS($G$35:G55)),"")</f>
        <v>210</v>
      </c>
      <c r="I55" s="12">
        <f t="shared" si="8"/>
        <v>-1</v>
      </c>
      <c r="J55" s="12" t="str">
        <f t="shared" si="9"/>
        <v>L</v>
      </c>
      <c r="K55" s="12" t="str">
        <f t="shared" si="10"/>
        <v/>
      </c>
      <c r="L55" s="12" t="str">
        <f>IFERROR(IF(K55="A",-1,1)*IF(LEN(K55)&gt;0,INDEX(Data[Full Time Home Team Goals],ROWS($J$35:P55))-INDEX(Data[Full Time Away Team Goals],ROWS($J$35:P55)),""),"")</f>
        <v/>
      </c>
      <c r="M55" s="12" t="str">
        <f>IF(ISNUMBER(L55),ROWS($L$35:L55),"")</f>
        <v/>
      </c>
      <c r="N55" s="12">
        <f>IFERROR(SMALL($M$35:$M$414,ROWS($M$35:M55)),"")</f>
        <v>207</v>
      </c>
      <c r="O55" s="12">
        <f t="shared" si="11"/>
        <v>0</v>
      </c>
      <c r="P55" s="12" t="str">
        <f t="shared" si="12"/>
        <v>D</v>
      </c>
      <c r="Q55" s="12" t="str">
        <f t="shared" si="13"/>
        <v/>
      </c>
      <c r="R55" s="12">
        <f t="shared" si="14"/>
        <v>-1</v>
      </c>
      <c r="S55" s="12" t="str">
        <f t="shared" si="15"/>
        <v/>
      </c>
      <c r="T55" s="12" t="str">
        <f t="shared" si="16"/>
        <v/>
      </c>
    </row>
    <row r="56" spans="1:20" x14ac:dyDescent="0.2">
      <c r="A56" s="27">
        <v>41881</v>
      </c>
      <c r="B56" s="12">
        <v>3</v>
      </c>
      <c r="C56" s="12" t="s">
        <v>7</v>
      </c>
      <c r="D56" s="12" t="s">
        <v>32</v>
      </c>
      <c r="E56" s="12" t="str">
        <f t="shared" si="7"/>
        <v/>
      </c>
      <c r="F56" s="12" t="str">
        <f>IFERROR(IF(E56="A",-1,1)*IF(LEN(E56)&gt;0,INDEX(Data[Full Time Home Team Goals],ROWS($J$35:J56))-INDEX(Data[Full Time Away Team Goals],ROWS($J$35:J56)),""),"")</f>
        <v/>
      </c>
      <c r="G56" s="12" t="str">
        <f>IF(ISNUMBER(F56),ROWS($F$35:F56),"")</f>
        <v/>
      </c>
      <c r="H56" s="12">
        <f>IFERROR(SMALL($G$35:$G$414,ROWS($G$35:G56)),"")</f>
        <v>215</v>
      </c>
      <c r="I56" s="12">
        <f t="shared" si="8"/>
        <v>2</v>
      </c>
      <c r="J56" s="12" t="str">
        <f t="shared" si="9"/>
        <v>W</v>
      </c>
      <c r="K56" s="12" t="str">
        <f t="shared" si="10"/>
        <v/>
      </c>
      <c r="L56" s="12" t="str">
        <f>IFERROR(IF(K56="A",-1,1)*IF(LEN(K56)&gt;0,INDEX(Data[Full Time Home Team Goals],ROWS($J$35:P56))-INDEX(Data[Full Time Away Team Goals],ROWS($J$35:P56)),""),"")</f>
        <v/>
      </c>
      <c r="M56" s="12" t="str">
        <f>IF(ISNUMBER(L56),ROWS($L$35:L56),"")</f>
        <v/>
      </c>
      <c r="N56" s="12">
        <f>IFERROR(SMALL($M$35:$M$414,ROWS($M$35:M56)),"")</f>
        <v>216</v>
      </c>
      <c r="O56" s="12">
        <f t="shared" si="11"/>
        <v>-5</v>
      </c>
      <c r="P56" s="12" t="str">
        <f t="shared" si="12"/>
        <v>L</v>
      </c>
      <c r="Q56" s="12">
        <f t="shared" si="13"/>
        <v>1</v>
      </c>
      <c r="R56" s="12" t="str">
        <f t="shared" si="14"/>
        <v/>
      </c>
      <c r="S56" s="12" t="str">
        <f t="shared" si="15"/>
        <v/>
      </c>
      <c r="T56" s="12">
        <f t="shared" si="16"/>
        <v>-1</v>
      </c>
    </row>
    <row r="57" spans="1:20" x14ac:dyDescent="0.2">
      <c r="A57" s="27">
        <v>41881</v>
      </c>
      <c r="B57" s="12">
        <v>3</v>
      </c>
      <c r="C57" s="12" t="s">
        <v>29</v>
      </c>
      <c r="D57" s="12" t="s">
        <v>16</v>
      </c>
      <c r="E57" s="12" t="str">
        <f t="shared" si="7"/>
        <v/>
      </c>
      <c r="F57" s="12" t="str">
        <f>IFERROR(IF(E57="A",-1,1)*IF(LEN(E57)&gt;0,INDEX(Data[Full Time Home Team Goals],ROWS($J$35:J57))-INDEX(Data[Full Time Away Team Goals],ROWS($J$35:J57)),""),"")</f>
        <v/>
      </c>
      <c r="G57" s="12" t="str">
        <f>IF(ISNUMBER(F57),ROWS($F$35:F57),"")</f>
        <v/>
      </c>
      <c r="H57" s="12">
        <f>IFERROR(SMALL($G$35:$G$414,ROWS($G$35:G57)),"")</f>
        <v>225</v>
      </c>
      <c r="I57" s="12">
        <f t="shared" si="8"/>
        <v>2</v>
      </c>
      <c r="J57" s="12" t="str">
        <f t="shared" si="9"/>
        <v>W</v>
      </c>
      <c r="K57" s="12" t="str">
        <f t="shared" si="10"/>
        <v/>
      </c>
      <c r="L57" s="12" t="str">
        <f>IFERROR(IF(K57="A",-1,1)*IF(LEN(K57)&gt;0,INDEX(Data[Full Time Home Team Goals],ROWS($J$35:P57))-INDEX(Data[Full Time Away Team Goals],ROWS($J$35:P57)),""),"")</f>
        <v/>
      </c>
      <c r="M57" s="12" t="str">
        <f>IF(ISNUMBER(L57),ROWS($L$35:L57),"")</f>
        <v/>
      </c>
      <c r="N57" s="12">
        <f>IFERROR(SMALL($M$35:$M$414,ROWS($M$35:M57)),"")</f>
        <v>230</v>
      </c>
      <c r="O57" s="12">
        <f t="shared" si="11"/>
        <v>1</v>
      </c>
      <c r="P57" s="12" t="str">
        <f t="shared" si="12"/>
        <v>W</v>
      </c>
      <c r="Q57" s="12">
        <f t="shared" si="13"/>
        <v>1</v>
      </c>
      <c r="R57" s="12" t="str">
        <f t="shared" si="14"/>
        <v/>
      </c>
      <c r="S57" s="12">
        <f t="shared" si="15"/>
        <v>1</v>
      </c>
      <c r="T57" s="12" t="str">
        <f t="shared" si="16"/>
        <v/>
      </c>
    </row>
    <row r="58" spans="1:20" x14ac:dyDescent="0.2">
      <c r="A58" s="27">
        <v>41881</v>
      </c>
      <c r="B58" s="12">
        <v>3</v>
      </c>
      <c r="C58" s="12" t="s">
        <v>28</v>
      </c>
      <c r="D58" s="12" t="s">
        <v>2</v>
      </c>
      <c r="E58" s="12" t="str">
        <f t="shared" si="7"/>
        <v/>
      </c>
      <c r="F58" s="12" t="str">
        <f>IFERROR(IF(E58="A",-1,1)*IF(LEN(E58)&gt;0,INDEX(Data[Full Time Home Team Goals],ROWS($J$35:J58))-INDEX(Data[Full Time Away Team Goals],ROWS($J$35:J58)),""),"")</f>
        <v/>
      </c>
      <c r="G58" s="12" t="str">
        <f>IF(ISNUMBER(F58),ROWS($F$35:F58),"")</f>
        <v/>
      </c>
      <c r="H58" s="12">
        <f>IFERROR(SMALL($G$35:$G$414,ROWS($G$35:G58)),"")</f>
        <v>240</v>
      </c>
      <c r="I58" s="12">
        <f t="shared" si="8"/>
        <v>0</v>
      </c>
      <c r="J58" s="12" t="str">
        <f t="shared" si="9"/>
        <v>D</v>
      </c>
      <c r="K58" s="12" t="str">
        <f t="shared" si="10"/>
        <v/>
      </c>
      <c r="L58" s="12" t="str">
        <f>IFERROR(IF(K58="A",-1,1)*IF(LEN(K58)&gt;0,INDEX(Data[Full Time Home Team Goals],ROWS($J$35:P58))-INDEX(Data[Full Time Away Team Goals],ROWS($J$35:P58)),""),"")</f>
        <v/>
      </c>
      <c r="M58" s="12" t="str">
        <f>IF(ISNUMBER(L58),ROWS($L$35:L58),"")</f>
        <v/>
      </c>
      <c r="N58" s="12">
        <f>IFERROR(SMALL($M$35:$M$414,ROWS($M$35:M58)),"")</f>
        <v>236</v>
      </c>
      <c r="O58" s="12">
        <f t="shared" si="11"/>
        <v>0</v>
      </c>
      <c r="P58" s="12" t="str">
        <f t="shared" si="12"/>
        <v>D</v>
      </c>
      <c r="Q58" s="12" t="str">
        <f t="shared" si="13"/>
        <v/>
      </c>
      <c r="R58" s="12" t="str">
        <f t="shared" si="14"/>
        <v/>
      </c>
      <c r="S58" s="12" t="str">
        <f t="shared" si="15"/>
        <v/>
      </c>
      <c r="T58" s="12" t="str">
        <f t="shared" si="16"/>
        <v/>
      </c>
    </row>
    <row r="59" spans="1:20" x14ac:dyDescent="0.2">
      <c r="A59" s="27">
        <v>41881</v>
      </c>
      <c r="B59" s="12">
        <v>3</v>
      </c>
      <c r="C59" s="12" t="s">
        <v>13</v>
      </c>
      <c r="D59" s="12" t="s">
        <v>20</v>
      </c>
      <c r="E59" s="12" t="str">
        <f t="shared" si="7"/>
        <v/>
      </c>
      <c r="F59" s="12" t="str">
        <f>IFERROR(IF(E59="A",-1,1)*IF(LEN(E59)&gt;0,INDEX(Data[Full Time Home Team Goals],ROWS($J$35:J59))-INDEX(Data[Full Time Away Team Goals],ROWS($J$35:J59)),""),"")</f>
        <v/>
      </c>
      <c r="G59" s="12" t="str">
        <f>IF(ISNUMBER(F59),ROWS($F$35:F59),"")</f>
        <v/>
      </c>
      <c r="H59" s="12">
        <f>IFERROR(SMALL($G$35:$G$414,ROWS($G$35:G59)),"")</f>
        <v>247</v>
      </c>
      <c r="I59" s="12">
        <f t="shared" si="8"/>
        <v>2</v>
      </c>
      <c r="J59" s="12" t="str">
        <f t="shared" si="9"/>
        <v>W</v>
      </c>
      <c r="K59" s="12" t="str">
        <f t="shared" si="10"/>
        <v/>
      </c>
      <c r="L59" s="12" t="str">
        <f>IFERROR(IF(K59="A",-1,1)*IF(LEN(K59)&gt;0,INDEX(Data[Full Time Home Team Goals],ROWS($J$35:P59))-INDEX(Data[Full Time Away Team Goals],ROWS($J$35:P59)),""),"")</f>
        <v/>
      </c>
      <c r="M59" s="12" t="str">
        <f>IF(ISNUMBER(L59),ROWS($L$35:L59),"")</f>
        <v/>
      </c>
      <c r="N59" s="12">
        <f>IFERROR(SMALL($M$35:$M$414,ROWS($M$35:M59)),"")</f>
        <v>250</v>
      </c>
      <c r="O59" s="12">
        <f t="shared" si="11"/>
        <v>-2</v>
      </c>
      <c r="P59" s="12" t="str">
        <f t="shared" si="12"/>
        <v>L</v>
      </c>
      <c r="Q59" s="12">
        <f t="shared" si="13"/>
        <v>1</v>
      </c>
      <c r="R59" s="12" t="str">
        <f t="shared" si="14"/>
        <v/>
      </c>
      <c r="S59" s="12" t="str">
        <f t="shared" si="15"/>
        <v/>
      </c>
      <c r="T59" s="12">
        <f t="shared" si="16"/>
        <v>-1</v>
      </c>
    </row>
    <row r="60" spans="1:20" x14ac:dyDescent="0.2">
      <c r="A60" s="27">
        <v>41881</v>
      </c>
      <c r="B60" s="12">
        <v>3</v>
      </c>
      <c r="C60" s="12" t="s">
        <v>11</v>
      </c>
      <c r="D60" s="12" t="s">
        <v>19</v>
      </c>
      <c r="E60" s="12" t="str">
        <f t="shared" si="7"/>
        <v/>
      </c>
      <c r="F60" s="12" t="str">
        <f>IFERROR(IF(E60="A",-1,1)*IF(LEN(E60)&gt;0,INDEX(Data[Full Time Home Team Goals],ROWS($J$35:J60))-INDEX(Data[Full Time Away Team Goals],ROWS($J$35:J60)),""),"")</f>
        <v/>
      </c>
      <c r="G60" s="12" t="str">
        <f>IF(ISNUMBER(F60),ROWS($F$35:F60),"")</f>
        <v/>
      </c>
      <c r="H60" s="12">
        <f>IFERROR(SMALL($G$35:$G$414,ROWS($G$35:G60)),"")</f>
        <v>257</v>
      </c>
      <c r="I60" s="12">
        <f t="shared" si="8"/>
        <v>-1</v>
      </c>
      <c r="J60" s="12" t="str">
        <f t="shared" si="9"/>
        <v>L</v>
      </c>
      <c r="K60" s="12" t="str">
        <f t="shared" si="10"/>
        <v>H</v>
      </c>
      <c r="L60" s="12">
        <f>IFERROR(IF(K60="A",-1,1)*IF(LEN(K60)&gt;0,INDEX(Data[Full Time Home Team Goals],ROWS($J$35:P60))-INDEX(Data[Full Time Away Team Goals],ROWS($J$35:P60)),""),"")</f>
        <v>3</v>
      </c>
      <c r="M60" s="12">
        <f>IF(ISNUMBER(L60),ROWS($L$35:L60),"")</f>
        <v>26</v>
      </c>
      <c r="N60" s="12">
        <f>IFERROR(SMALL($M$35:$M$414,ROWS($M$35:M60)),"")</f>
        <v>257</v>
      </c>
      <c r="O60" s="12">
        <f t="shared" si="11"/>
        <v>1</v>
      </c>
      <c r="P60" s="12" t="str">
        <f t="shared" si="12"/>
        <v>W</v>
      </c>
      <c r="Q60" s="12" t="str">
        <f t="shared" si="13"/>
        <v/>
      </c>
      <c r="R60" s="12">
        <f t="shared" si="14"/>
        <v>-1</v>
      </c>
      <c r="S60" s="12">
        <f t="shared" si="15"/>
        <v>1</v>
      </c>
      <c r="T60" s="12" t="str">
        <f t="shared" si="16"/>
        <v/>
      </c>
    </row>
    <row r="61" spans="1:20" x14ac:dyDescent="0.2">
      <c r="A61" s="27">
        <v>41881</v>
      </c>
      <c r="B61" s="12">
        <v>3</v>
      </c>
      <c r="C61" s="12" t="s">
        <v>22</v>
      </c>
      <c r="D61" s="12" t="s">
        <v>26</v>
      </c>
      <c r="E61" s="12" t="str">
        <f t="shared" si="7"/>
        <v/>
      </c>
      <c r="F61" s="12" t="str">
        <f>IFERROR(IF(E61="A",-1,1)*IF(LEN(E61)&gt;0,INDEX(Data[Full Time Home Team Goals],ROWS($J$35:J61))-INDEX(Data[Full Time Away Team Goals],ROWS($J$35:J61)),""),"")</f>
        <v/>
      </c>
      <c r="G61" s="12" t="str">
        <f>IF(ISNUMBER(F61),ROWS($F$35:F61),"")</f>
        <v/>
      </c>
      <c r="H61" s="12">
        <f>IFERROR(SMALL($G$35:$G$414,ROWS($G$35:G61)),"")</f>
        <v>262</v>
      </c>
      <c r="I61" s="12">
        <f t="shared" si="8"/>
        <v>2</v>
      </c>
      <c r="J61" s="12" t="str">
        <f t="shared" si="9"/>
        <v>W</v>
      </c>
      <c r="K61" s="12" t="str">
        <f t="shared" si="10"/>
        <v/>
      </c>
      <c r="L61" s="12" t="str">
        <f>IFERROR(IF(K61="A",-1,1)*IF(LEN(K61)&gt;0,INDEX(Data[Full Time Home Team Goals],ROWS($J$35:P61))-INDEX(Data[Full Time Away Team Goals],ROWS($J$35:P61)),""),"")</f>
        <v/>
      </c>
      <c r="M61" s="12" t="str">
        <f>IF(ISNUMBER(L61),ROWS($L$35:L61),"")</f>
        <v/>
      </c>
      <c r="N61" s="12">
        <f>IFERROR(SMALL($M$35:$M$414,ROWS($M$35:M61)),"")</f>
        <v>261</v>
      </c>
      <c r="O61" s="12">
        <f t="shared" si="11"/>
        <v>1</v>
      </c>
      <c r="P61" s="12" t="str">
        <f t="shared" si="12"/>
        <v>W</v>
      </c>
      <c r="Q61" s="12">
        <f t="shared" si="13"/>
        <v>1</v>
      </c>
      <c r="R61" s="12" t="str">
        <f t="shared" si="14"/>
        <v/>
      </c>
      <c r="S61" s="12">
        <f t="shared" si="15"/>
        <v>1</v>
      </c>
      <c r="T61" s="12" t="str">
        <f t="shared" si="16"/>
        <v/>
      </c>
    </row>
    <row r="62" spans="1:20" x14ac:dyDescent="0.2">
      <c r="A62" s="27">
        <v>41882</v>
      </c>
      <c r="B62" s="12">
        <v>4</v>
      </c>
      <c r="C62" s="12" t="s">
        <v>17</v>
      </c>
      <c r="D62" s="12" t="s">
        <v>14</v>
      </c>
      <c r="E62" s="12" t="str">
        <f t="shared" si="7"/>
        <v/>
      </c>
      <c r="F62" s="12" t="str">
        <f>IFERROR(IF(E62="A",-1,1)*IF(LEN(E62)&gt;0,INDEX(Data[Full Time Home Team Goals],ROWS($J$35:J62))-INDEX(Data[Full Time Away Team Goals],ROWS($J$35:J62)),""),"")</f>
        <v/>
      </c>
      <c r="G62" s="12" t="str">
        <f>IF(ISNUMBER(F62),ROWS($F$35:F62),"")</f>
        <v/>
      </c>
      <c r="H62" s="12">
        <f>IFERROR(SMALL($G$35:$G$414,ROWS($G$35:G62)),"")</f>
        <v>274</v>
      </c>
      <c r="I62" s="12">
        <f t="shared" si="8"/>
        <v>1</v>
      </c>
      <c r="J62" s="12" t="str">
        <f t="shared" si="9"/>
        <v>W</v>
      </c>
      <c r="K62" s="12" t="str">
        <f t="shared" si="10"/>
        <v/>
      </c>
      <c r="L62" s="12" t="str">
        <f>IFERROR(IF(K62="A",-1,1)*IF(LEN(K62)&gt;0,INDEX(Data[Full Time Home Team Goals],ROWS($J$35:P62))-INDEX(Data[Full Time Away Team Goals],ROWS($J$35:P62)),""),"")</f>
        <v/>
      </c>
      <c r="M62" s="12" t="str">
        <f>IF(ISNUMBER(L62),ROWS($L$35:L62),"")</f>
        <v/>
      </c>
      <c r="N62" s="12">
        <f>IFERROR(SMALL($M$35:$M$414,ROWS($M$35:M62)),"")</f>
        <v>277</v>
      </c>
      <c r="O62" s="12">
        <f t="shared" si="11"/>
        <v>-1</v>
      </c>
      <c r="P62" s="12" t="str">
        <f t="shared" si="12"/>
        <v>L</v>
      </c>
      <c r="Q62" s="12">
        <f t="shared" si="13"/>
        <v>1</v>
      </c>
      <c r="R62" s="12" t="str">
        <f t="shared" si="14"/>
        <v/>
      </c>
      <c r="S62" s="12" t="str">
        <f t="shared" si="15"/>
        <v/>
      </c>
      <c r="T62" s="12">
        <f t="shared" si="16"/>
        <v>-1</v>
      </c>
    </row>
    <row r="63" spans="1:20" x14ac:dyDescent="0.2">
      <c r="A63" s="27">
        <v>41882</v>
      </c>
      <c r="B63" s="12">
        <v>4</v>
      </c>
      <c r="C63" s="12" t="s">
        <v>6</v>
      </c>
      <c r="D63" s="12" t="s">
        <v>1</v>
      </c>
      <c r="E63" s="12" t="str">
        <f t="shared" si="7"/>
        <v/>
      </c>
      <c r="F63" s="12" t="str">
        <f>IFERROR(IF(E63="A",-1,1)*IF(LEN(E63)&gt;0,INDEX(Data[Full Time Home Team Goals],ROWS($J$35:J63))-INDEX(Data[Full Time Away Team Goals],ROWS($J$35:J63)),""),"")</f>
        <v/>
      </c>
      <c r="G63" s="12" t="str">
        <f>IF(ISNUMBER(F63),ROWS($F$35:F63),"")</f>
        <v/>
      </c>
      <c r="H63" s="12">
        <f>IFERROR(SMALL($G$35:$G$414,ROWS($G$35:G63)),"")</f>
        <v>288</v>
      </c>
      <c r="I63" s="12">
        <f t="shared" si="8"/>
        <v>3</v>
      </c>
      <c r="J63" s="12" t="str">
        <f t="shared" si="9"/>
        <v>W</v>
      </c>
      <c r="K63" s="12" t="str">
        <f t="shared" si="10"/>
        <v/>
      </c>
      <c r="L63" s="12" t="str">
        <f>IFERROR(IF(K63="A",-1,1)*IF(LEN(K63)&gt;0,INDEX(Data[Full Time Home Team Goals],ROWS($J$35:P63))-INDEX(Data[Full Time Away Team Goals],ROWS($J$35:P63)),""),"")</f>
        <v/>
      </c>
      <c r="M63" s="12" t="str">
        <f>IF(ISNUMBER(L63),ROWS($L$35:L63),"")</f>
        <v/>
      </c>
      <c r="N63" s="12">
        <f>IFERROR(SMALL($M$35:$M$414,ROWS($M$35:M63)),"")</f>
        <v>289</v>
      </c>
      <c r="O63" s="12">
        <f t="shared" si="11"/>
        <v>-1</v>
      </c>
      <c r="P63" s="12" t="str">
        <f t="shared" si="12"/>
        <v>L</v>
      </c>
      <c r="Q63" s="12">
        <f t="shared" si="13"/>
        <v>1</v>
      </c>
      <c r="R63" s="12" t="str">
        <f t="shared" si="14"/>
        <v/>
      </c>
      <c r="S63" s="12" t="str">
        <f t="shared" si="15"/>
        <v/>
      </c>
      <c r="T63" s="12">
        <f t="shared" si="16"/>
        <v>-1</v>
      </c>
    </row>
    <row r="64" spans="1:20" x14ac:dyDescent="0.2">
      <c r="A64" s="27">
        <v>41882</v>
      </c>
      <c r="B64" s="12">
        <v>4</v>
      </c>
      <c r="C64" s="12" t="s">
        <v>23</v>
      </c>
      <c r="D64" s="12" t="s">
        <v>25</v>
      </c>
      <c r="E64" s="12" t="str">
        <f t="shared" si="7"/>
        <v/>
      </c>
      <c r="F64" s="12" t="str">
        <f>IFERROR(IF(E64="A",-1,1)*IF(LEN(E64)&gt;0,INDEX(Data[Full Time Home Team Goals],ROWS($J$35:J64))-INDEX(Data[Full Time Away Team Goals],ROWS($J$35:J64)),""),"")</f>
        <v/>
      </c>
      <c r="G64" s="12" t="str">
        <f>IF(ISNUMBER(F64),ROWS($F$35:F64),"")</f>
        <v/>
      </c>
      <c r="H64" s="12">
        <f>IFERROR(SMALL($G$35:$G$414,ROWS($G$35:G64)),"")</f>
        <v>298</v>
      </c>
      <c r="I64" s="12">
        <f t="shared" si="8"/>
        <v>1</v>
      </c>
      <c r="J64" s="12" t="str">
        <f t="shared" si="9"/>
        <v>W</v>
      </c>
      <c r="K64" s="12" t="str">
        <f t="shared" si="10"/>
        <v/>
      </c>
      <c r="L64" s="12" t="str">
        <f>IFERROR(IF(K64="A",-1,1)*IF(LEN(K64)&gt;0,INDEX(Data[Full Time Home Team Goals],ROWS($J$35:P64))-INDEX(Data[Full Time Away Team Goals],ROWS($J$35:P64)),""),"")</f>
        <v/>
      </c>
      <c r="M64" s="12" t="str">
        <f>IF(ISNUMBER(L64),ROWS($L$35:L64),"")</f>
        <v/>
      </c>
      <c r="N64" s="12">
        <f>IFERROR(SMALL($M$35:$M$414,ROWS($M$35:M64)),"")</f>
        <v>290</v>
      </c>
      <c r="O64" s="12">
        <f t="shared" si="11"/>
        <v>1</v>
      </c>
      <c r="P64" s="12" t="str">
        <f t="shared" si="12"/>
        <v>W</v>
      </c>
      <c r="Q64" s="12">
        <f t="shared" si="13"/>
        <v>1</v>
      </c>
      <c r="R64" s="12" t="str">
        <f t="shared" si="14"/>
        <v/>
      </c>
      <c r="S64" s="12">
        <f t="shared" si="15"/>
        <v>1</v>
      </c>
      <c r="T64" s="12" t="str">
        <f t="shared" si="16"/>
        <v/>
      </c>
    </row>
    <row r="65" spans="1:20" x14ac:dyDescent="0.2">
      <c r="A65" s="27">
        <v>41895</v>
      </c>
      <c r="B65" s="12">
        <v>5</v>
      </c>
      <c r="C65" s="12" t="s">
        <v>1</v>
      </c>
      <c r="D65" s="12" t="s">
        <v>29</v>
      </c>
      <c r="E65" s="12" t="str">
        <f t="shared" si="7"/>
        <v/>
      </c>
      <c r="F65" s="12" t="str">
        <f>IFERROR(IF(E65="A",-1,1)*IF(LEN(E65)&gt;0,INDEX(Data[Full Time Home Team Goals],ROWS($J$35:J65))-INDEX(Data[Full Time Away Team Goals],ROWS($J$35:J65)),""),"")</f>
        <v/>
      </c>
      <c r="G65" s="12" t="str">
        <f>IF(ISNUMBER(F65),ROWS($F$35:F65),"")</f>
        <v/>
      </c>
      <c r="H65" s="12">
        <f>IFERROR(SMALL($G$35:$G$414,ROWS($G$35:G65)),"")</f>
        <v>304</v>
      </c>
      <c r="I65" s="12">
        <f t="shared" si="8"/>
        <v>2</v>
      </c>
      <c r="J65" s="12" t="str">
        <f t="shared" si="9"/>
        <v>W</v>
      </c>
      <c r="K65" s="12" t="str">
        <f t="shared" si="10"/>
        <v/>
      </c>
      <c r="L65" s="12" t="str">
        <f>IFERROR(IF(K65="A",-1,1)*IF(LEN(K65)&gt;0,INDEX(Data[Full Time Home Team Goals],ROWS($J$35:P65))-INDEX(Data[Full Time Away Team Goals],ROWS($J$35:P65)),""),"")</f>
        <v/>
      </c>
      <c r="M65" s="12" t="str">
        <f>IF(ISNUMBER(L65),ROWS($L$35:L65),"")</f>
        <v/>
      </c>
      <c r="N65" s="12">
        <f>IFERROR(SMALL($M$35:$M$414,ROWS($M$35:M65)),"")</f>
        <v>305</v>
      </c>
      <c r="O65" s="12">
        <f t="shared" si="11"/>
        <v>2</v>
      </c>
      <c r="P65" s="12" t="str">
        <f t="shared" si="12"/>
        <v>W</v>
      </c>
      <c r="Q65" s="12">
        <f t="shared" si="13"/>
        <v>1</v>
      </c>
      <c r="R65" s="12" t="str">
        <f t="shared" si="14"/>
        <v/>
      </c>
      <c r="S65" s="12">
        <f t="shared" si="15"/>
        <v>1</v>
      </c>
      <c r="T65" s="12" t="str">
        <f t="shared" si="16"/>
        <v/>
      </c>
    </row>
    <row r="66" spans="1:20" x14ac:dyDescent="0.2">
      <c r="A66" s="27">
        <v>41895</v>
      </c>
      <c r="B66" s="12">
        <v>5</v>
      </c>
      <c r="C66" s="12" t="s">
        <v>32</v>
      </c>
      <c r="D66" s="12" t="s">
        <v>11</v>
      </c>
      <c r="E66" s="12" t="str">
        <f t="shared" si="7"/>
        <v/>
      </c>
      <c r="F66" s="12" t="str">
        <f>IFERROR(IF(E66="A",-1,1)*IF(LEN(E66)&gt;0,INDEX(Data[Full Time Home Team Goals],ROWS($J$35:J66))-INDEX(Data[Full Time Away Team Goals],ROWS($J$35:J66)),""),"")</f>
        <v/>
      </c>
      <c r="G66" s="12" t="str">
        <f>IF(ISNUMBER(F66),ROWS($F$35:F66),"")</f>
        <v/>
      </c>
      <c r="H66" s="12">
        <f>IFERROR(SMALL($G$35:$G$414,ROWS($G$35:G66)),"")</f>
        <v>318</v>
      </c>
      <c r="I66" s="12">
        <f t="shared" si="8"/>
        <v>2</v>
      </c>
      <c r="J66" s="12" t="str">
        <f t="shared" si="9"/>
        <v>W</v>
      </c>
      <c r="K66" s="12" t="str">
        <f t="shared" si="10"/>
        <v>A</v>
      </c>
      <c r="L66" s="12">
        <f>IFERROR(IF(K66="A",-1,1)*IF(LEN(K66)&gt;0,INDEX(Data[Full Time Home Team Goals],ROWS($J$35:P66))-INDEX(Data[Full Time Away Team Goals],ROWS($J$35:P66)),""),"")</f>
        <v>-2</v>
      </c>
      <c r="M66" s="12">
        <f>IF(ISNUMBER(L66),ROWS($L$35:L66),"")</f>
        <v>32</v>
      </c>
      <c r="N66" s="12">
        <f>IFERROR(SMALL($M$35:$M$414,ROWS($M$35:M66)),"")</f>
        <v>314</v>
      </c>
      <c r="O66" s="12">
        <f t="shared" si="11"/>
        <v>0</v>
      </c>
      <c r="P66" s="12" t="str">
        <f t="shared" si="12"/>
        <v>D</v>
      </c>
      <c r="Q66" s="12">
        <f t="shared" si="13"/>
        <v>1</v>
      </c>
      <c r="R66" s="12" t="str">
        <f t="shared" si="14"/>
        <v/>
      </c>
      <c r="S66" s="12" t="str">
        <f t="shared" si="15"/>
        <v/>
      </c>
      <c r="T66" s="12" t="str">
        <f t="shared" si="16"/>
        <v/>
      </c>
    </row>
    <row r="67" spans="1:20" x14ac:dyDescent="0.2">
      <c r="A67" s="27">
        <v>41895</v>
      </c>
      <c r="B67" s="12">
        <v>5</v>
      </c>
      <c r="C67" s="12" t="s">
        <v>2</v>
      </c>
      <c r="D67" s="12" t="s">
        <v>31</v>
      </c>
      <c r="E67" s="12" t="str">
        <f t="shared" si="7"/>
        <v/>
      </c>
      <c r="F67" s="12" t="str">
        <f>IFERROR(IF(E67="A",-1,1)*IF(LEN(E67)&gt;0,INDEX(Data[Full Time Home Team Goals],ROWS($J$35:J67))-INDEX(Data[Full Time Away Team Goals],ROWS($J$35:J67)),""),"")</f>
        <v/>
      </c>
      <c r="G67" s="12" t="str">
        <f>IF(ISNUMBER(F67),ROWS($F$35:F67),"")</f>
        <v/>
      </c>
      <c r="H67" s="12">
        <f>IFERROR(SMALL($G$35:$G$414,ROWS($G$35:G67)),"")</f>
        <v>321</v>
      </c>
      <c r="I67" s="12">
        <f t="shared" si="8"/>
        <v>-1</v>
      </c>
      <c r="J67" s="12" t="str">
        <f t="shared" si="9"/>
        <v>L</v>
      </c>
      <c r="K67" s="12" t="str">
        <f t="shared" si="10"/>
        <v/>
      </c>
      <c r="L67" s="12" t="str">
        <f>IFERROR(IF(K67="A",-1,1)*IF(LEN(K67)&gt;0,INDEX(Data[Full Time Home Team Goals],ROWS($J$35:P67))-INDEX(Data[Full Time Away Team Goals],ROWS($J$35:P67)),""),"")</f>
        <v/>
      </c>
      <c r="M67" s="12" t="str">
        <f>IF(ISNUMBER(L67),ROWS($L$35:L67),"")</f>
        <v/>
      </c>
      <c r="N67" s="12">
        <f>IFERROR(SMALL($M$35:$M$414,ROWS($M$35:M67)),"")</f>
        <v>324</v>
      </c>
      <c r="O67" s="12">
        <f t="shared" si="11"/>
        <v>-2</v>
      </c>
      <c r="P67" s="12" t="str">
        <f t="shared" si="12"/>
        <v>L</v>
      </c>
      <c r="Q67" s="12" t="str">
        <f t="shared" si="13"/>
        <v/>
      </c>
      <c r="R67" s="12">
        <f t="shared" si="14"/>
        <v>-1</v>
      </c>
      <c r="S67" s="12" t="str">
        <f t="shared" si="15"/>
        <v/>
      </c>
      <c r="T67" s="12">
        <f t="shared" si="16"/>
        <v>-1</v>
      </c>
    </row>
    <row r="68" spans="1:20" x14ac:dyDescent="0.2">
      <c r="A68" s="27">
        <v>41895</v>
      </c>
      <c r="B68" s="12">
        <v>5</v>
      </c>
      <c r="C68" s="12" t="s">
        <v>25</v>
      </c>
      <c r="D68" s="12" t="s">
        <v>17</v>
      </c>
      <c r="E68" s="12" t="str">
        <f t="shared" si="7"/>
        <v/>
      </c>
      <c r="F68" s="12" t="str">
        <f>IFERROR(IF(E68="A",-1,1)*IF(LEN(E68)&gt;0,INDEX(Data[Full Time Home Team Goals],ROWS($J$35:J68))-INDEX(Data[Full Time Away Team Goals],ROWS($J$35:J68)),""),"")</f>
        <v/>
      </c>
      <c r="G68" s="12" t="str">
        <f>IF(ISNUMBER(F68),ROWS($F$35:F68),"")</f>
        <v/>
      </c>
      <c r="H68" s="12">
        <f>IFERROR(SMALL($G$35:$G$414,ROWS($G$35:G68)),"")</f>
        <v>337</v>
      </c>
      <c r="I68" s="12">
        <f t="shared" si="8"/>
        <v>-3</v>
      </c>
      <c r="J68" s="12" t="str">
        <f t="shared" si="9"/>
        <v>L</v>
      </c>
      <c r="K68" s="12" t="str">
        <f t="shared" si="10"/>
        <v/>
      </c>
      <c r="L68" s="12" t="str">
        <f>IFERROR(IF(K68="A",-1,1)*IF(LEN(K68)&gt;0,INDEX(Data[Full Time Home Team Goals],ROWS($J$35:P68))-INDEX(Data[Full Time Away Team Goals],ROWS($J$35:P68)),""),"")</f>
        <v/>
      </c>
      <c r="M68" s="12" t="str">
        <f>IF(ISNUMBER(L68),ROWS($L$35:L68),"")</f>
        <v/>
      </c>
      <c r="N68" s="12">
        <f>IFERROR(SMALL($M$35:$M$414,ROWS($M$35:M68)),"")</f>
        <v>331</v>
      </c>
      <c r="O68" s="12">
        <f t="shared" si="11"/>
        <v>1</v>
      </c>
      <c r="P68" s="12" t="str">
        <f t="shared" si="12"/>
        <v>W</v>
      </c>
      <c r="Q68" s="12" t="str">
        <f t="shared" si="13"/>
        <v/>
      </c>
      <c r="R68" s="12">
        <f t="shared" si="14"/>
        <v>-1</v>
      </c>
      <c r="S68" s="12">
        <f t="shared" si="15"/>
        <v>1</v>
      </c>
      <c r="T68" s="12" t="str">
        <f t="shared" si="16"/>
        <v/>
      </c>
    </row>
    <row r="69" spans="1:20" x14ac:dyDescent="0.2">
      <c r="A69" s="27">
        <v>41895</v>
      </c>
      <c r="B69" s="12">
        <v>5</v>
      </c>
      <c r="C69" s="12" t="s">
        <v>26</v>
      </c>
      <c r="D69" s="12" t="s">
        <v>28</v>
      </c>
      <c r="E69" s="12" t="str">
        <f t="shared" si="7"/>
        <v/>
      </c>
      <c r="F69" s="12" t="str">
        <f>IFERROR(IF(E69="A",-1,1)*IF(LEN(E69)&gt;0,INDEX(Data[Full Time Home Team Goals],ROWS($J$35:J69))-INDEX(Data[Full Time Away Team Goals],ROWS($J$35:J69)),""),"")</f>
        <v/>
      </c>
      <c r="G69" s="12" t="str">
        <f>IF(ISNUMBER(F69),ROWS($F$35:F69),"")</f>
        <v/>
      </c>
      <c r="H69" s="12">
        <f>IFERROR(SMALL($G$35:$G$414,ROWS($G$35:G69)),"")</f>
        <v>343</v>
      </c>
      <c r="I69" s="12">
        <f t="shared" si="8"/>
        <v>-1</v>
      </c>
      <c r="J69" s="12" t="str">
        <f t="shared" si="9"/>
        <v>L</v>
      </c>
      <c r="K69" s="12" t="str">
        <f t="shared" si="10"/>
        <v/>
      </c>
      <c r="L69" s="12" t="str">
        <f>IFERROR(IF(K69="A",-1,1)*IF(LEN(K69)&gt;0,INDEX(Data[Full Time Home Team Goals],ROWS($J$35:P69))-INDEX(Data[Full Time Away Team Goals],ROWS($J$35:P69)),""),"")</f>
        <v/>
      </c>
      <c r="M69" s="12" t="str">
        <f>IF(ISNUMBER(L69),ROWS($L$35:L69),"")</f>
        <v/>
      </c>
      <c r="N69" s="12">
        <f>IFERROR(SMALL($M$35:$M$414,ROWS($M$35:M69)),"")</f>
        <v>345</v>
      </c>
      <c r="O69" s="12">
        <f t="shared" si="11"/>
        <v>2</v>
      </c>
      <c r="P69" s="12" t="str">
        <f t="shared" si="12"/>
        <v>W</v>
      </c>
      <c r="Q69" s="12" t="str">
        <f t="shared" si="13"/>
        <v/>
      </c>
      <c r="R69" s="12">
        <f t="shared" si="14"/>
        <v>-1</v>
      </c>
      <c r="S69" s="12">
        <f t="shared" si="15"/>
        <v>1</v>
      </c>
      <c r="T69" s="12" t="str">
        <f t="shared" si="16"/>
        <v/>
      </c>
    </row>
    <row r="70" spans="1:20" x14ac:dyDescent="0.2">
      <c r="A70" s="27">
        <v>41895</v>
      </c>
      <c r="B70" s="12">
        <v>5</v>
      </c>
      <c r="C70" s="12" t="s">
        <v>16</v>
      </c>
      <c r="D70" s="12" t="s">
        <v>6</v>
      </c>
      <c r="E70" s="12" t="str">
        <f t="shared" si="7"/>
        <v/>
      </c>
      <c r="F70" s="12" t="str">
        <f>IFERROR(IF(E70="A",-1,1)*IF(LEN(E70)&gt;0,INDEX(Data[Full Time Home Team Goals],ROWS($J$35:J70))-INDEX(Data[Full Time Away Team Goals],ROWS($J$35:J70)),""),"")</f>
        <v/>
      </c>
      <c r="G70" s="12" t="str">
        <f>IF(ISNUMBER(F70),ROWS($F$35:F70),"")</f>
        <v/>
      </c>
      <c r="H70" s="12">
        <f>IFERROR(SMALL($G$35:$G$414,ROWS($G$35:G70)),"")</f>
        <v>351</v>
      </c>
      <c r="I70" s="12">
        <f t="shared" si="8"/>
        <v>1</v>
      </c>
      <c r="J70" s="12" t="str">
        <f t="shared" si="9"/>
        <v>W</v>
      </c>
      <c r="K70" s="12" t="str">
        <f t="shared" si="10"/>
        <v/>
      </c>
      <c r="L70" s="12" t="str">
        <f>IFERROR(IF(K70="A",-1,1)*IF(LEN(K70)&gt;0,INDEX(Data[Full Time Home Team Goals],ROWS($J$35:P70))-INDEX(Data[Full Time Away Team Goals],ROWS($J$35:P70)),""),"")</f>
        <v/>
      </c>
      <c r="M70" s="12" t="str">
        <f>IF(ISNUMBER(L70),ROWS($L$35:L70),"")</f>
        <v/>
      </c>
      <c r="N70" s="12">
        <f>IFERROR(SMALL($M$35:$M$414,ROWS($M$35:M70)),"")</f>
        <v>359</v>
      </c>
      <c r="O70" s="12">
        <f t="shared" si="11"/>
        <v>1</v>
      </c>
      <c r="P70" s="12" t="str">
        <f t="shared" si="12"/>
        <v>W</v>
      </c>
      <c r="Q70" s="12">
        <f t="shared" si="13"/>
        <v>1</v>
      </c>
      <c r="R70" s="12" t="str">
        <f t="shared" si="14"/>
        <v/>
      </c>
      <c r="S70" s="12">
        <f t="shared" si="15"/>
        <v>1</v>
      </c>
      <c r="T70" s="12" t="str">
        <f t="shared" si="16"/>
        <v/>
      </c>
    </row>
    <row r="71" spans="1:20" x14ac:dyDescent="0.2">
      <c r="A71" s="27">
        <v>41895</v>
      </c>
      <c r="B71" s="12">
        <v>5</v>
      </c>
      <c r="C71" s="12" t="s">
        <v>20</v>
      </c>
      <c r="D71" s="12" t="s">
        <v>23</v>
      </c>
      <c r="E71" s="12" t="str">
        <f t="shared" si="7"/>
        <v/>
      </c>
      <c r="F71" s="12" t="str">
        <f>IFERROR(IF(E71="A",-1,1)*IF(LEN(E71)&gt;0,INDEX(Data[Full Time Home Team Goals],ROWS($J$35:J71))-INDEX(Data[Full Time Away Team Goals],ROWS($J$35:J71)),""),"")</f>
        <v/>
      </c>
      <c r="G71" s="12" t="str">
        <f>IF(ISNUMBER(F71),ROWS($F$35:F71),"")</f>
        <v/>
      </c>
      <c r="H71" s="12">
        <f>IFERROR(SMALL($G$35:$G$414,ROWS($G$35:G71)),"")</f>
        <v>367</v>
      </c>
      <c r="I71" s="12">
        <f t="shared" si="8"/>
        <v>0</v>
      </c>
      <c r="J71" s="12" t="str">
        <f t="shared" si="9"/>
        <v>D</v>
      </c>
      <c r="K71" s="12" t="str">
        <f t="shared" si="10"/>
        <v/>
      </c>
      <c r="L71" s="12" t="str">
        <f>IFERROR(IF(K71="A",-1,1)*IF(LEN(K71)&gt;0,INDEX(Data[Full Time Home Team Goals],ROWS($J$35:P71))-INDEX(Data[Full Time Away Team Goals],ROWS($J$35:P71)),""),"")</f>
        <v/>
      </c>
      <c r="M71" s="12" t="str">
        <f>IF(ISNUMBER(L71),ROWS($L$35:L71),"")</f>
        <v/>
      </c>
      <c r="N71" s="12">
        <f>IFERROR(SMALL($M$35:$M$414,ROWS($M$35:M71)),"")</f>
        <v>368</v>
      </c>
      <c r="O71" s="12">
        <f t="shared" si="11"/>
        <v>-2</v>
      </c>
      <c r="P71" s="12" t="str">
        <f t="shared" si="12"/>
        <v>L</v>
      </c>
      <c r="Q71" s="12" t="str">
        <f t="shared" si="13"/>
        <v/>
      </c>
      <c r="R71" s="12" t="str">
        <f t="shared" si="14"/>
        <v/>
      </c>
      <c r="S71" s="12" t="str">
        <f t="shared" si="15"/>
        <v/>
      </c>
      <c r="T71" s="12">
        <f t="shared" si="16"/>
        <v>-1</v>
      </c>
    </row>
    <row r="72" spans="1:20" x14ac:dyDescent="0.2">
      <c r="A72" s="27">
        <v>41895</v>
      </c>
      <c r="B72" s="12">
        <v>5</v>
      </c>
      <c r="C72" s="12" t="s">
        <v>19</v>
      </c>
      <c r="D72" s="12" t="s">
        <v>7</v>
      </c>
      <c r="E72" s="12" t="str">
        <f t="shared" si="7"/>
        <v/>
      </c>
      <c r="F72" s="12" t="str">
        <f>IFERROR(IF(E72="A",-1,1)*IF(LEN(E72)&gt;0,INDEX(Data[Full Time Home Team Goals],ROWS($J$35:J72))-INDEX(Data[Full Time Away Team Goals],ROWS($J$35:J72)),""),"")</f>
        <v/>
      </c>
      <c r="G72" s="12" t="str">
        <f>IF(ISNUMBER(F72),ROWS($F$35:F72),"")</f>
        <v/>
      </c>
      <c r="H72" s="12">
        <f>IFERROR(SMALL($G$35:$G$414,ROWS($G$35:G72)),"")</f>
        <v>376</v>
      </c>
      <c r="I72" s="12">
        <f t="shared" si="8"/>
        <v>0</v>
      </c>
      <c r="J72" s="12" t="str">
        <f t="shared" si="9"/>
        <v>D</v>
      </c>
      <c r="K72" s="12" t="str">
        <f t="shared" si="10"/>
        <v/>
      </c>
      <c r="L72" s="12" t="str">
        <f>IFERROR(IF(K72="A",-1,1)*IF(LEN(K72)&gt;0,INDEX(Data[Full Time Home Team Goals],ROWS($J$35:P72))-INDEX(Data[Full Time Away Team Goals],ROWS($J$35:P72)),""),"")</f>
        <v/>
      </c>
      <c r="M72" s="12" t="str">
        <f>IF(ISNUMBER(L72),ROWS($L$35:L72),"")</f>
        <v/>
      </c>
      <c r="N72" s="12">
        <f>IFERROR(SMALL($M$35:$M$414,ROWS($M$35:M72)),"")</f>
        <v>374</v>
      </c>
      <c r="O72" s="12">
        <f t="shared" si="11"/>
        <v>-1</v>
      </c>
      <c r="P72" s="12" t="str">
        <f t="shared" si="12"/>
        <v>L</v>
      </c>
      <c r="Q72" s="12" t="str">
        <f t="shared" si="13"/>
        <v/>
      </c>
      <c r="R72" s="12" t="str">
        <f t="shared" si="14"/>
        <v/>
      </c>
      <c r="S72" s="12" t="str">
        <f t="shared" si="15"/>
        <v/>
      </c>
      <c r="T72" s="12">
        <f t="shared" si="16"/>
        <v>-1</v>
      </c>
    </row>
    <row r="73" spans="1:20" x14ac:dyDescent="0.2">
      <c r="A73" s="27">
        <v>41896</v>
      </c>
      <c r="B73" s="12">
        <v>6</v>
      </c>
      <c r="C73" s="12" t="s">
        <v>10</v>
      </c>
      <c r="D73" s="12" t="s">
        <v>13</v>
      </c>
      <c r="E73" s="12" t="str">
        <f t="shared" si="7"/>
        <v>H</v>
      </c>
      <c r="F73" s="12">
        <f>IFERROR(IF(E73="A",-1,1)*IF(LEN(E73)&gt;0,INDEX(Data[Full Time Home Team Goals],ROWS($J$35:J73))-INDEX(Data[Full Time Away Team Goals],ROWS($J$35:J73)),""),"")</f>
        <v>4</v>
      </c>
      <c r="G73" s="12">
        <f>IF(ISNUMBER(F73),ROWS($F$35:F73),"")</f>
        <v>39</v>
      </c>
      <c r="H73" s="12" t="str">
        <f>IFERROR(SMALL($G$35:$G$414,ROWS($G$35:G73)),"")</f>
        <v/>
      </c>
      <c r="I73" s="12" t="str">
        <f t="shared" si="8"/>
        <v/>
      </c>
      <c r="J73" s="12" t="str">
        <f t="shared" si="9"/>
        <v/>
      </c>
      <c r="K73" s="12" t="str">
        <f t="shared" si="10"/>
        <v/>
      </c>
      <c r="L73" s="12" t="str">
        <f>IFERROR(IF(K73="A",-1,1)*IF(LEN(K73)&gt;0,INDEX(Data[Full Time Home Team Goals],ROWS($J$35:P73))-INDEX(Data[Full Time Away Team Goals],ROWS($J$35:P73)),""),"")</f>
        <v/>
      </c>
      <c r="M73" s="12" t="str">
        <f>IF(ISNUMBER(L73),ROWS($L$35:L73),"")</f>
        <v/>
      </c>
      <c r="N73" s="12" t="str">
        <f>IFERROR(SMALL($M$35:$M$414,ROWS($M$35:M73)),"")</f>
        <v/>
      </c>
      <c r="O73" s="12" t="str">
        <f t="shared" si="11"/>
        <v/>
      </c>
      <c r="P73" s="12" t="str">
        <f t="shared" si="12"/>
        <v/>
      </c>
      <c r="Q73" s="12" t="str">
        <f t="shared" si="13"/>
        <v/>
      </c>
      <c r="R73" s="12" t="str">
        <f t="shared" si="14"/>
        <v/>
      </c>
      <c r="S73" s="12" t="str">
        <f t="shared" si="15"/>
        <v/>
      </c>
      <c r="T73" s="12" t="str">
        <f t="shared" si="16"/>
        <v/>
      </c>
    </row>
    <row r="74" spans="1:20" x14ac:dyDescent="0.2">
      <c r="A74" s="27">
        <v>41897</v>
      </c>
      <c r="B74" s="12">
        <v>6</v>
      </c>
      <c r="C74" s="12" t="s">
        <v>14</v>
      </c>
      <c r="D74" s="12" t="s">
        <v>22</v>
      </c>
      <c r="E74" s="12" t="str">
        <f t="shared" si="7"/>
        <v/>
      </c>
      <c r="F74" s="12" t="str">
        <f>IFERROR(IF(E74="A",-1,1)*IF(LEN(E74)&gt;0,INDEX(Data[Full Time Home Team Goals],ROWS($J$35:J74))-INDEX(Data[Full Time Away Team Goals],ROWS($J$35:J74)),""),"")</f>
        <v/>
      </c>
      <c r="G74" s="12" t="str">
        <f>IF(ISNUMBER(F74),ROWS($F$35:F74),"")</f>
        <v/>
      </c>
      <c r="H74" s="12" t="str">
        <f>IFERROR(SMALL($G$35:$G$414,ROWS($G$35:G74)),"")</f>
        <v/>
      </c>
      <c r="I74" s="12" t="str">
        <f t="shared" si="8"/>
        <v/>
      </c>
      <c r="J74" s="12" t="str">
        <f t="shared" si="9"/>
        <v/>
      </c>
      <c r="K74" s="12" t="str">
        <f t="shared" si="10"/>
        <v/>
      </c>
      <c r="L74" s="12" t="str">
        <f>IFERROR(IF(K74="A",-1,1)*IF(LEN(K74)&gt;0,INDEX(Data[Full Time Home Team Goals],ROWS($J$35:P74))-INDEX(Data[Full Time Away Team Goals],ROWS($J$35:P74)),""),"")</f>
        <v/>
      </c>
      <c r="M74" s="12" t="str">
        <f>IF(ISNUMBER(L74),ROWS($L$35:L74),"")</f>
        <v/>
      </c>
      <c r="N74" s="12" t="str">
        <f>IFERROR(SMALL($M$35:$M$414,ROWS($M$35:M74)),"")</f>
        <v/>
      </c>
      <c r="O74" s="12" t="str">
        <f t="shared" si="11"/>
        <v/>
      </c>
      <c r="P74" s="12" t="str">
        <f t="shared" si="12"/>
        <v/>
      </c>
      <c r="Q74" s="12" t="str">
        <f t="shared" si="13"/>
        <v/>
      </c>
      <c r="R74" s="12" t="str">
        <f t="shared" si="14"/>
        <v/>
      </c>
      <c r="S74" s="12" t="str">
        <f t="shared" si="15"/>
        <v/>
      </c>
      <c r="T74" s="12" t="str">
        <f t="shared" si="16"/>
        <v/>
      </c>
    </row>
    <row r="75" spans="1:20" x14ac:dyDescent="0.2">
      <c r="A75" s="27">
        <v>41902</v>
      </c>
      <c r="B75" s="12">
        <v>6</v>
      </c>
      <c r="C75" s="12" t="s">
        <v>17</v>
      </c>
      <c r="D75" s="12" t="s">
        <v>1</v>
      </c>
      <c r="E75" s="12" t="str">
        <f t="shared" si="7"/>
        <v/>
      </c>
      <c r="F75" s="12" t="str">
        <f>IFERROR(IF(E75="A",-1,1)*IF(LEN(E75)&gt;0,INDEX(Data[Full Time Home Team Goals],ROWS($J$35:J75))-INDEX(Data[Full Time Away Team Goals],ROWS($J$35:J75)),""),"")</f>
        <v/>
      </c>
      <c r="G75" s="12" t="str">
        <f>IF(ISNUMBER(F75),ROWS($F$35:F75),"")</f>
        <v/>
      </c>
      <c r="H75" s="12" t="str">
        <f>IFERROR(SMALL($G$35:$G$414,ROWS($G$35:G75)),"")</f>
        <v/>
      </c>
      <c r="I75" s="12" t="str">
        <f t="shared" si="8"/>
        <v/>
      </c>
      <c r="J75" s="12" t="str">
        <f t="shared" si="9"/>
        <v/>
      </c>
      <c r="K75" s="12" t="str">
        <f t="shared" si="10"/>
        <v/>
      </c>
      <c r="L75" s="12" t="str">
        <f>IFERROR(IF(K75="A",-1,1)*IF(LEN(K75)&gt;0,INDEX(Data[Full Time Home Team Goals],ROWS($J$35:P75))-INDEX(Data[Full Time Away Team Goals],ROWS($J$35:P75)),""),"")</f>
        <v/>
      </c>
      <c r="M75" s="12" t="str">
        <f>IF(ISNUMBER(L75),ROWS($L$35:L75),"")</f>
        <v/>
      </c>
      <c r="N75" s="12" t="str">
        <f>IFERROR(SMALL($M$35:$M$414,ROWS($M$35:M75)),"")</f>
        <v/>
      </c>
      <c r="O75" s="12" t="str">
        <f t="shared" si="11"/>
        <v/>
      </c>
      <c r="P75" s="12" t="str">
        <f t="shared" si="12"/>
        <v/>
      </c>
      <c r="Q75" s="12" t="str">
        <f t="shared" si="13"/>
        <v/>
      </c>
      <c r="R75" s="12" t="str">
        <f t="shared" si="14"/>
        <v/>
      </c>
      <c r="S75" s="12" t="str">
        <f t="shared" si="15"/>
        <v/>
      </c>
      <c r="T75" s="12" t="str">
        <f t="shared" si="16"/>
        <v/>
      </c>
    </row>
    <row r="76" spans="1:20" x14ac:dyDescent="0.2">
      <c r="A76" s="27">
        <v>41902</v>
      </c>
      <c r="B76" s="12">
        <v>6</v>
      </c>
      <c r="C76" s="12" t="s">
        <v>31</v>
      </c>
      <c r="D76" s="12" t="s">
        <v>20</v>
      </c>
      <c r="E76" s="12" t="str">
        <f t="shared" si="7"/>
        <v/>
      </c>
      <c r="F76" s="12" t="str">
        <f>IFERROR(IF(E76="A",-1,1)*IF(LEN(E76)&gt;0,INDEX(Data[Full Time Home Team Goals],ROWS($J$35:J76))-INDEX(Data[Full Time Away Team Goals],ROWS($J$35:J76)),""),"")</f>
        <v/>
      </c>
      <c r="G76" s="12" t="str">
        <f>IF(ISNUMBER(F76),ROWS($F$35:F76),"")</f>
        <v/>
      </c>
      <c r="H76" s="12" t="str">
        <f>IFERROR(SMALL($G$35:$G$414,ROWS($G$35:G76)),"")</f>
        <v/>
      </c>
      <c r="I76" s="12" t="str">
        <f t="shared" si="8"/>
        <v/>
      </c>
      <c r="J76" s="12" t="str">
        <f t="shared" si="9"/>
        <v/>
      </c>
      <c r="K76" s="12" t="str">
        <f t="shared" si="10"/>
        <v/>
      </c>
      <c r="L76" s="12" t="str">
        <f>IFERROR(IF(K76="A",-1,1)*IF(LEN(K76)&gt;0,INDEX(Data[Full Time Home Team Goals],ROWS($J$35:P76))-INDEX(Data[Full Time Away Team Goals],ROWS($J$35:P76)),""),"")</f>
        <v/>
      </c>
      <c r="M76" s="12" t="str">
        <f>IF(ISNUMBER(L76),ROWS($L$35:L76),"")</f>
        <v/>
      </c>
      <c r="N76" s="12" t="str">
        <f>IFERROR(SMALL($M$35:$M$414,ROWS($M$35:M76)),"")</f>
        <v/>
      </c>
      <c r="O76" s="12" t="str">
        <f t="shared" si="11"/>
        <v/>
      </c>
      <c r="P76" s="12" t="str">
        <f t="shared" si="12"/>
        <v/>
      </c>
      <c r="Q76" s="12" t="str">
        <f t="shared" si="13"/>
        <v/>
      </c>
      <c r="R76" s="12" t="str">
        <f t="shared" si="14"/>
        <v/>
      </c>
      <c r="S76" s="12" t="str">
        <f t="shared" si="15"/>
        <v/>
      </c>
      <c r="T76" s="12" t="str">
        <f t="shared" si="16"/>
        <v/>
      </c>
    </row>
    <row r="77" spans="1:20" x14ac:dyDescent="0.2">
      <c r="A77" s="27">
        <v>41902</v>
      </c>
      <c r="B77" s="12">
        <v>6</v>
      </c>
      <c r="C77" s="12" t="s">
        <v>28</v>
      </c>
      <c r="D77" s="12" t="s">
        <v>14</v>
      </c>
      <c r="E77" s="12" t="str">
        <f t="shared" si="7"/>
        <v/>
      </c>
      <c r="F77" s="12" t="str">
        <f>IFERROR(IF(E77="A",-1,1)*IF(LEN(E77)&gt;0,INDEX(Data[Full Time Home Team Goals],ROWS($J$35:J77))-INDEX(Data[Full Time Away Team Goals],ROWS($J$35:J77)),""),"")</f>
        <v/>
      </c>
      <c r="G77" s="12" t="str">
        <f>IF(ISNUMBER(F77),ROWS($F$35:F77),"")</f>
        <v/>
      </c>
      <c r="H77" s="12" t="str">
        <f>IFERROR(SMALL($G$35:$G$414,ROWS($G$35:G77)),"")</f>
        <v/>
      </c>
      <c r="I77" s="12" t="str">
        <f t="shared" si="8"/>
        <v/>
      </c>
      <c r="J77" s="12" t="str">
        <f t="shared" si="9"/>
        <v/>
      </c>
      <c r="K77" s="12" t="str">
        <f t="shared" si="10"/>
        <v/>
      </c>
      <c r="L77" s="12" t="str">
        <f>IFERROR(IF(K77="A",-1,1)*IF(LEN(K77)&gt;0,INDEX(Data[Full Time Home Team Goals],ROWS($J$35:P77))-INDEX(Data[Full Time Away Team Goals],ROWS($J$35:P77)),""),"")</f>
        <v/>
      </c>
      <c r="M77" s="12" t="str">
        <f>IF(ISNUMBER(L77),ROWS($L$35:L77),"")</f>
        <v/>
      </c>
      <c r="N77" s="12" t="str">
        <f>IFERROR(SMALL($M$35:$M$414,ROWS($M$35:M77)),"")</f>
        <v/>
      </c>
      <c r="O77" s="12" t="str">
        <f t="shared" si="11"/>
        <v/>
      </c>
      <c r="P77" s="12" t="str">
        <f t="shared" si="12"/>
        <v/>
      </c>
      <c r="Q77" s="12" t="str">
        <f t="shared" si="13"/>
        <v/>
      </c>
      <c r="R77" s="12" t="str">
        <f t="shared" si="14"/>
        <v/>
      </c>
      <c r="S77" s="12" t="str">
        <f t="shared" si="15"/>
        <v/>
      </c>
      <c r="T77" s="12" t="str">
        <f t="shared" si="16"/>
        <v/>
      </c>
    </row>
    <row r="78" spans="1:20" x14ac:dyDescent="0.2">
      <c r="A78" s="27">
        <v>41902</v>
      </c>
      <c r="B78" s="12">
        <v>6</v>
      </c>
      <c r="C78" s="12" t="s">
        <v>13</v>
      </c>
      <c r="D78" s="12" t="s">
        <v>16</v>
      </c>
      <c r="E78" s="12" t="str">
        <f t="shared" si="7"/>
        <v/>
      </c>
      <c r="F78" s="12" t="str">
        <f>IFERROR(IF(E78="A",-1,1)*IF(LEN(E78)&gt;0,INDEX(Data[Full Time Home Team Goals],ROWS($J$35:J78))-INDEX(Data[Full Time Away Team Goals],ROWS($J$35:J78)),""),"")</f>
        <v/>
      </c>
      <c r="G78" s="12" t="str">
        <f>IF(ISNUMBER(F78),ROWS($F$35:F78),"")</f>
        <v/>
      </c>
      <c r="H78" s="12" t="str">
        <f>IFERROR(SMALL($G$35:$G$414,ROWS($G$35:G78)),"")</f>
        <v/>
      </c>
      <c r="I78" s="12" t="str">
        <f t="shared" si="8"/>
        <v/>
      </c>
      <c r="J78" s="12" t="str">
        <f t="shared" si="9"/>
        <v/>
      </c>
      <c r="K78" s="12" t="str">
        <f t="shared" si="10"/>
        <v/>
      </c>
      <c r="L78" s="12" t="str">
        <f>IFERROR(IF(K78="A",-1,1)*IF(LEN(K78)&gt;0,INDEX(Data[Full Time Home Team Goals],ROWS($J$35:P78))-INDEX(Data[Full Time Away Team Goals],ROWS($J$35:P78)),""),"")</f>
        <v/>
      </c>
      <c r="M78" s="12" t="str">
        <f>IF(ISNUMBER(L78),ROWS($L$35:L78),"")</f>
        <v/>
      </c>
      <c r="N78" s="12" t="str">
        <f>IFERROR(SMALL($M$35:$M$414,ROWS($M$35:M78)),"")</f>
        <v/>
      </c>
      <c r="O78" s="12" t="str">
        <f t="shared" si="11"/>
        <v/>
      </c>
      <c r="P78" s="12" t="str">
        <f t="shared" si="12"/>
        <v/>
      </c>
      <c r="Q78" s="12" t="str">
        <f t="shared" si="13"/>
        <v/>
      </c>
      <c r="R78" s="12" t="str">
        <f t="shared" si="14"/>
        <v/>
      </c>
      <c r="S78" s="12" t="str">
        <f t="shared" si="15"/>
        <v/>
      </c>
      <c r="T78" s="12" t="str">
        <f t="shared" si="16"/>
        <v/>
      </c>
    </row>
    <row r="79" spans="1:20" x14ac:dyDescent="0.2">
      <c r="A79" s="27">
        <v>41902</v>
      </c>
      <c r="B79" s="12">
        <v>6</v>
      </c>
      <c r="C79" s="12" t="s">
        <v>11</v>
      </c>
      <c r="D79" s="12" t="s">
        <v>26</v>
      </c>
      <c r="E79" s="12" t="str">
        <f t="shared" si="7"/>
        <v/>
      </c>
      <c r="F79" s="12" t="str">
        <f>IFERROR(IF(E79="A",-1,1)*IF(LEN(E79)&gt;0,INDEX(Data[Full Time Home Team Goals],ROWS($J$35:J79))-INDEX(Data[Full Time Away Team Goals],ROWS($J$35:J79)),""),"")</f>
        <v/>
      </c>
      <c r="G79" s="12" t="str">
        <f>IF(ISNUMBER(F79),ROWS($F$35:F79),"")</f>
        <v/>
      </c>
      <c r="H79" s="12" t="str">
        <f>IFERROR(SMALL($G$35:$G$414,ROWS($G$35:G79)),"")</f>
        <v/>
      </c>
      <c r="I79" s="12" t="str">
        <f t="shared" si="8"/>
        <v/>
      </c>
      <c r="J79" s="12" t="str">
        <f t="shared" si="9"/>
        <v/>
      </c>
      <c r="K79" s="12" t="str">
        <f t="shared" si="10"/>
        <v>H</v>
      </c>
      <c r="L79" s="12">
        <f>IFERROR(IF(K79="A",-1,1)*IF(LEN(K79)&gt;0,INDEX(Data[Full Time Home Team Goals],ROWS($J$35:P79))-INDEX(Data[Full Time Away Team Goals],ROWS($J$35:P79)),""),"")</f>
        <v>-1</v>
      </c>
      <c r="M79" s="12">
        <f>IF(ISNUMBER(L79),ROWS($L$35:L79),"")</f>
        <v>45</v>
      </c>
      <c r="N79" s="12" t="str">
        <f>IFERROR(SMALL($M$35:$M$414,ROWS($M$35:M79)),"")</f>
        <v/>
      </c>
      <c r="O79" s="12" t="str">
        <f t="shared" si="11"/>
        <v/>
      </c>
      <c r="P79" s="12" t="str">
        <f t="shared" si="12"/>
        <v/>
      </c>
      <c r="Q79" s="12" t="str">
        <f t="shared" si="13"/>
        <v/>
      </c>
      <c r="R79" s="12" t="str">
        <f t="shared" si="14"/>
        <v/>
      </c>
      <c r="S79" s="12" t="str">
        <f t="shared" si="15"/>
        <v/>
      </c>
      <c r="T79" s="12" t="str">
        <f t="shared" si="16"/>
        <v/>
      </c>
    </row>
    <row r="80" spans="1:20" x14ac:dyDescent="0.2">
      <c r="A80" s="27">
        <v>41902</v>
      </c>
      <c r="B80" s="12">
        <v>6</v>
      </c>
      <c r="C80" s="12" t="s">
        <v>22</v>
      </c>
      <c r="D80" s="12" t="s">
        <v>25</v>
      </c>
      <c r="E80" s="12" t="str">
        <f t="shared" si="7"/>
        <v/>
      </c>
      <c r="F80" s="12" t="str">
        <f>IFERROR(IF(E80="A",-1,1)*IF(LEN(E80)&gt;0,INDEX(Data[Full Time Home Team Goals],ROWS($J$35:J80))-INDEX(Data[Full Time Away Team Goals],ROWS($J$35:J80)),""),"")</f>
        <v/>
      </c>
      <c r="G80" s="12" t="str">
        <f>IF(ISNUMBER(F80),ROWS($F$35:F80),"")</f>
        <v/>
      </c>
      <c r="H80" s="12" t="str">
        <f>IFERROR(SMALL($G$35:$G$414,ROWS($G$35:G80)),"")</f>
        <v/>
      </c>
      <c r="I80" s="12" t="str">
        <f t="shared" si="8"/>
        <v/>
      </c>
      <c r="J80" s="12" t="str">
        <f t="shared" si="9"/>
        <v/>
      </c>
      <c r="K80" s="12" t="str">
        <f t="shared" si="10"/>
        <v/>
      </c>
      <c r="L80" s="12" t="str">
        <f>IFERROR(IF(K80="A",-1,1)*IF(LEN(K80)&gt;0,INDEX(Data[Full Time Home Team Goals],ROWS($J$35:P80))-INDEX(Data[Full Time Away Team Goals],ROWS($J$35:P80)),""),"")</f>
        <v/>
      </c>
      <c r="M80" s="12" t="str">
        <f>IF(ISNUMBER(L80),ROWS($L$35:L80),"")</f>
        <v/>
      </c>
      <c r="N80" s="12" t="str">
        <f>IFERROR(SMALL($M$35:$M$414,ROWS($M$35:M80)),"")</f>
        <v/>
      </c>
      <c r="O80" s="12" t="str">
        <f t="shared" si="11"/>
        <v/>
      </c>
      <c r="P80" s="12" t="str">
        <f t="shared" si="12"/>
        <v/>
      </c>
      <c r="Q80" s="12" t="str">
        <f t="shared" si="13"/>
        <v/>
      </c>
      <c r="R80" s="12" t="str">
        <f t="shared" si="14"/>
        <v/>
      </c>
      <c r="S80" s="12" t="str">
        <f t="shared" si="15"/>
        <v/>
      </c>
      <c r="T80" s="12" t="str">
        <f t="shared" si="16"/>
        <v/>
      </c>
    </row>
    <row r="81" spans="1:20" x14ac:dyDescent="0.2">
      <c r="A81" s="27">
        <v>41903</v>
      </c>
      <c r="B81" s="12">
        <v>7</v>
      </c>
      <c r="C81" s="12" t="s">
        <v>7</v>
      </c>
      <c r="D81" s="12" t="s">
        <v>2</v>
      </c>
      <c r="E81" s="12" t="str">
        <f t="shared" si="7"/>
        <v/>
      </c>
      <c r="F81" s="12" t="str">
        <f>IFERROR(IF(E81="A",-1,1)*IF(LEN(E81)&gt;0,INDEX(Data[Full Time Home Team Goals],ROWS($J$35:J81))-INDEX(Data[Full Time Away Team Goals],ROWS($J$35:J81)),""),"")</f>
        <v/>
      </c>
      <c r="G81" s="12" t="str">
        <f>IF(ISNUMBER(F81),ROWS($F$35:F81),"")</f>
        <v/>
      </c>
      <c r="H81" s="12" t="str">
        <f>IFERROR(SMALL($G$35:$G$414,ROWS($G$35:G81)),"")</f>
        <v/>
      </c>
      <c r="I81" s="12" t="str">
        <f t="shared" si="8"/>
        <v/>
      </c>
      <c r="J81" s="12" t="str">
        <f t="shared" si="9"/>
        <v/>
      </c>
      <c r="K81" s="12" t="str">
        <f t="shared" si="10"/>
        <v/>
      </c>
      <c r="L81" s="12" t="str">
        <f>IFERROR(IF(K81="A",-1,1)*IF(LEN(K81)&gt;0,INDEX(Data[Full Time Home Team Goals],ROWS($J$35:P81))-INDEX(Data[Full Time Away Team Goals],ROWS($J$35:P81)),""),"")</f>
        <v/>
      </c>
      <c r="M81" s="12" t="str">
        <f>IF(ISNUMBER(L81),ROWS($L$35:L81),"")</f>
        <v/>
      </c>
      <c r="N81" s="12" t="str">
        <f>IFERROR(SMALL($M$35:$M$414,ROWS($M$35:M81)),"")</f>
        <v/>
      </c>
      <c r="O81" s="12" t="str">
        <f t="shared" si="11"/>
        <v/>
      </c>
      <c r="P81" s="12" t="str">
        <f t="shared" si="12"/>
        <v/>
      </c>
      <c r="Q81" s="12" t="str">
        <f t="shared" si="13"/>
        <v/>
      </c>
      <c r="R81" s="12" t="str">
        <f t="shared" si="14"/>
        <v/>
      </c>
      <c r="S81" s="12" t="str">
        <f t="shared" si="15"/>
        <v/>
      </c>
      <c r="T81" s="12" t="str">
        <f t="shared" si="16"/>
        <v/>
      </c>
    </row>
    <row r="82" spans="1:20" x14ac:dyDescent="0.2">
      <c r="A82" s="27">
        <v>41903</v>
      </c>
      <c r="B82" s="12">
        <v>7</v>
      </c>
      <c r="C82" s="12" t="s">
        <v>6</v>
      </c>
      <c r="D82" s="12" t="s">
        <v>10</v>
      </c>
      <c r="E82" s="12" t="str">
        <f t="shared" si="7"/>
        <v>A</v>
      </c>
      <c r="F82" s="12">
        <f>IFERROR(IF(E82="A",-1,1)*IF(LEN(E82)&gt;0,INDEX(Data[Full Time Home Team Goals],ROWS($J$35:J82))-INDEX(Data[Full Time Away Team Goals],ROWS($J$35:J82)),""),"")</f>
        <v>-2</v>
      </c>
      <c r="G82" s="12">
        <f>IF(ISNUMBER(F82),ROWS($F$35:F82),"")</f>
        <v>48</v>
      </c>
      <c r="H82" s="12" t="str">
        <f>IFERROR(SMALL($G$35:$G$414,ROWS($G$35:G82)),"")</f>
        <v/>
      </c>
      <c r="I82" s="12" t="str">
        <f t="shared" si="8"/>
        <v/>
      </c>
      <c r="J82" s="12" t="str">
        <f t="shared" si="9"/>
        <v/>
      </c>
      <c r="K82" s="12" t="str">
        <f t="shared" si="10"/>
        <v/>
      </c>
      <c r="L82" s="12" t="str">
        <f>IFERROR(IF(K82="A",-1,1)*IF(LEN(K82)&gt;0,INDEX(Data[Full Time Home Team Goals],ROWS($J$35:P82))-INDEX(Data[Full Time Away Team Goals],ROWS($J$35:P82)),""),"")</f>
        <v/>
      </c>
      <c r="M82" s="12" t="str">
        <f>IF(ISNUMBER(L82),ROWS($L$35:L82),"")</f>
        <v/>
      </c>
      <c r="N82" s="12" t="str">
        <f>IFERROR(SMALL($M$35:$M$414,ROWS($M$35:M82)),"")</f>
        <v/>
      </c>
      <c r="O82" s="12" t="str">
        <f t="shared" si="11"/>
        <v/>
      </c>
      <c r="P82" s="12" t="str">
        <f t="shared" si="12"/>
        <v/>
      </c>
      <c r="Q82" s="12" t="str">
        <f t="shared" si="13"/>
        <v/>
      </c>
      <c r="R82" s="12" t="str">
        <f t="shared" si="14"/>
        <v/>
      </c>
      <c r="S82" s="12" t="str">
        <f t="shared" si="15"/>
        <v/>
      </c>
      <c r="T82" s="12" t="str">
        <f t="shared" si="16"/>
        <v/>
      </c>
    </row>
    <row r="83" spans="1:20" x14ac:dyDescent="0.2">
      <c r="A83" s="27">
        <v>41903</v>
      </c>
      <c r="B83" s="12">
        <v>7</v>
      </c>
      <c r="C83" s="12" t="s">
        <v>29</v>
      </c>
      <c r="D83" s="12" t="s">
        <v>32</v>
      </c>
      <c r="E83" s="12" t="str">
        <f t="shared" si="7"/>
        <v/>
      </c>
      <c r="F83" s="12" t="str">
        <f>IFERROR(IF(E83="A",-1,1)*IF(LEN(E83)&gt;0,INDEX(Data[Full Time Home Team Goals],ROWS($J$35:J83))-INDEX(Data[Full Time Away Team Goals],ROWS($J$35:J83)),""),"")</f>
        <v/>
      </c>
      <c r="G83" s="12" t="str">
        <f>IF(ISNUMBER(F83),ROWS($F$35:F83),"")</f>
        <v/>
      </c>
      <c r="H83" s="12" t="str">
        <f>IFERROR(SMALL($G$35:$G$414,ROWS($G$35:G83)),"")</f>
        <v/>
      </c>
      <c r="I83" s="12" t="str">
        <f t="shared" si="8"/>
        <v/>
      </c>
      <c r="J83" s="12" t="str">
        <f t="shared" si="9"/>
        <v/>
      </c>
      <c r="K83" s="12" t="str">
        <f t="shared" si="10"/>
        <v/>
      </c>
      <c r="L83" s="12" t="str">
        <f>IFERROR(IF(K83="A",-1,1)*IF(LEN(K83)&gt;0,INDEX(Data[Full Time Home Team Goals],ROWS($J$35:P83))-INDEX(Data[Full Time Away Team Goals],ROWS($J$35:P83)),""),"")</f>
        <v/>
      </c>
      <c r="M83" s="12" t="str">
        <f>IF(ISNUMBER(L83),ROWS($L$35:L83),"")</f>
        <v/>
      </c>
      <c r="N83" s="12" t="str">
        <f>IFERROR(SMALL($M$35:$M$414,ROWS($M$35:M83)),"")</f>
        <v/>
      </c>
      <c r="O83" s="12" t="str">
        <f t="shared" si="11"/>
        <v/>
      </c>
      <c r="P83" s="12" t="str">
        <f t="shared" si="12"/>
        <v/>
      </c>
      <c r="Q83" s="12" t="str">
        <f t="shared" si="13"/>
        <v/>
      </c>
      <c r="R83" s="12" t="str">
        <f t="shared" si="14"/>
        <v/>
      </c>
      <c r="S83" s="12" t="str">
        <f t="shared" si="15"/>
        <v/>
      </c>
      <c r="T83" s="12" t="str">
        <f t="shared" si="16"/>
        <v/>
      </c>
    </row>
    <row r="84" spans="1:20" x14ac:dyDescent="0.2">
      <c r="A84" s="27">
        <v>41903</v>
      </c>
      <c r="B84" s="12">
        <v>7</v>
      </c>
      <c r="C84" s="12" t="s">
        <v>23</v>
      </c>
      <c r="D84" s="12" t="s">
        <v>19</v>
      </c>
      <c r="E84" s="12" t="str">
        <f t="shared" si="7"/>
        <v/>
      </c>
      <c r="F84" s="12" t="str">
        <f>IFERROR(IF(E84="A",-1,1)*IF(LEN(E84)&gt;0,INDEX(Data[Full Time Home Team Goals],ROWS($J$35:J84))-INDEX(Data[Full Time Away Team Goals],ROWS($J$35:J84)),""),"")</f>
        <v/>
      </c>
      <c r="G84" s="12" t="str">
        <f>IF(ISNUMBER(F84),ROWS($F$35:F84),"")</f>
        <v/>
      </c>
      <c r="H84" s="12" t="str">
        <f>IFERROR(SMALL($G$35:$G$414,ROWS($G$35:G84)),"")</f>
        <v/>
      </c>
      <c r="I84" s="12" t="str">
        <f t="shared" si="8"/>
        <v/>
      </c>
      <c r="J84" s="12" t="str">
        <f t="shared" si="9"/>
        <v/>
      </c>
      <c r="K84" s="12" t="str">
        <f t="shared" si="10"/>
        <v/>
      </c>
      <c r="L84" s="12" t="str">
        <f>IFERROR(IF(K84="A",-1,1)*IF(LEN(K84)&gt;0,INDEX(Data[Full Time Home Team Goals],ROWS($J$35:P84))-INDEX(Data[Full Time Away Team Goals],ROWS($J$35:P84)),""),"")</f>
        <v/>
      </c>
      <c r="M84" s="12" t="str">
        <f>IF(ISNUMBER(L84),ROWS($L$35:L84),"")</f>
        <v/>
      </c>
      <c r="N84" s="12" t="str">
        <f>IFERROR(SMALL($M$35:$M$414,ROWS($M$35:M84)),"")</f>
        <v/>
      </c>
      <c r="O84" s="12" t="str">
        <f t="shared" si="11"/>
        <v/>
      </c>
      <c r="P84" s="12" t="str">
        <f t="shared" si="12"/>
        <v/>
      </c>
      <c r="Q84" s="12" t="str">
        <f t="shared" si="13"/>
        <v/>
      </c>
      <c r="R84" s="12" t="str">
        <f t="shared" si="14"/>
        <v/>
      </c>
      <c r="S84" s="12" t="str">
        <f t="shared" si="15"/>
        <v/>
      </c>
      <c r="T84" s="12" t="str">
        <f t="shared" si="16"/>
        <v/>
      </c>
    </row>
    <row r="85" spans="1:20" x14ac:dyDescent="0.2">
      <c r="A85" s="27">
        <v>41909</v>
      </c>
      <c r="B85" s="12">
        <v>7</v>
      </c>
      <c r="C85" s="12" t="s">
        <v>1</v>
      </c>
      <c r="D85" s="12" t="s">
        <v>23</v>
      </c>
      <c r="E85" s="12" t="str">
        <f t="shared" si="7"/>
        <v/>
      </c>
      <c r="F85" s="12" t="str">
        <f>IFERROR(IF(E85="A",-1,1)*IF(LEN(E85)&gt;0,INDEX(Data[Full Time Home Team Goals],ROWS($J$35:J85))-INDEX(Data[Full Time Away Team Goals],ROWS($J$35:J85)),""),"")</f>
        <v/>
      </c>
      <c r="G85" s="12" t="str">
        <f>IF(ISNUMBER(F85),ROWS($F$35:F85),"")</f>
        <v/>
      </c>
      <c r="H85" s="12" t="str">
        <f>IFERROR(SMALL($G$35:$G$414,ROWS($G$35:G85)),"")</f>
        <v/>
      </c>
      <c r="I85" s="12" t="str">
        <f t="shared" si="8"/>
        <v/>
      </c>
      <c r="J85" s="12" t="str">
        <f t="shared" si="9"/>
        <v/>
      </c>
      <c r="K85" s="12" t="str">
        <f t="shared" si="10"/>
        <v/>
      </c>
      <c r="L85" s="12" t="str">
        <f>IFERROR(IF(K85="A",-1,1)*IF(LEN(K85)&gt;0,INDEX(Data[Full Time Home Team Goals],ROWS($J$35:P85))-INDEX(Data[Full Time Away Team Goals],ROWS($J$35:P85)),""),"")</f>
        <v/>
      </c>
      <c r="M85" s="12" t="str">
        <f>IF(ISNUMBER(L85),ROWS($L$35:L85),"")</f>
        <v/>
      </c>
      <c r="N85" s="12" t="str">
        <f>IFERROR(SMALL($M$35:$M$414,ROWS($M$35:M85)),"")</f>
        <v/>
      </c>
      <c r="O85" s="12" t="str">
        <f t="shared" si="11"/>
        <v/>
      </c>
      <c r="P85" s="12" t="str">
        <f t="shared" si="12"/>
        <v/>
      </c>
      <c r="Q85" s="12" t="str">
        <f t="shared" si="13"/>
        <v/>
      </c>
      <c r="R85" s="12" t="str">
        <f t="shared" si="14"/>
        <v/>
      </c>
      <c r="S85" s="12" t="str">
        <f t="shared" si="15"/>
        <v/>
      </c>
      <c r="T85" s="12" t="str">
        <f t="shared" si="16"/>
        <v/>
      </c>
    </row>
    <row r="86" spans="1:20" x14ac:dyDescent="0.2">
      <c r="A86" s="27">
        <v>41909</v>
      </c>
      <c r="B86" s="12">
        <v>7</v>
      </c>
      <c r="C86" s="12" t="s">
        <v>32</v>
      </c>
      <c r="D86" s="12" t="s">
        <v>17</v>
      </c>
      <c r="E86" s="12" t="str">
        <f t="shared" si="7"/>
        <v/>
      </c>
      <c r="F86" s="12" t="str">
        <f>IFERROR(IF(E86="A",-1,1)*IF(LEN(E86)&gt;0,INDEX(Data[Full Time Home Team Goals],ROWS($J$35:J86))-INDEX(Data[Full Time Away Team Goals],ROWS($J$35:J86)),""),"")</f>
        <v/>
      </c>
      <c r="G86" s="12" t="str">
        <f>IF(ISNUMBER(F86),ROWS($F$35:F86),"")</f>
        <v/>
      </c>
      <c r="H86" s="12" t="str">
        <f>IFERROR(SMALL($G$35:$G$414,ROWS($G$35:G86)),"")</f>
        <v/>
      </c>
      <c r="I86" s="12" t="str">
        <f t="shared" si="8"/>
        <v/>
      </c>
      <c r="J86" s="12" t="str">
        <f t="shared" si="9"/>
        <v/>
      </c>
      <c r="K86" s="12" t="str">
        <f t="shared" si="10"/>
        <v/>
      </c>
      <c r="L86" s="12" t="str">
        <f>IFERROR(IF(K86="A",-1,1)*IF(LEN(K86)&gt;0,INDEX(Data[Full Time Home Team Goals],ROWS($J$35:P86))-INDEX(Data[Full Time Away Team Goals],ROWS($J$35:P86)),""),"")</f>
        <v/>
      </c>
      <c r="M86" s="12" t="str">
        <f>IF(ISNUMBER(L86),ROWS($L$35:L86),"")</f>
        <v/>
      </c>
      <c r="N86" s="12" t="str">
        <f>IFERROR(SMALL($M$35:$M$414,ROWS($M$35:M86)),"")</f>
        <v/>
      </c>
      <c r="O86" s="12" t="str">
        <f t="shared" si="11"/>
        <v/>
      </c>
      <c r="P86" s="12" t="str">
        <f t="shared" si="12"/>
        <v/>
      </c>
      <c r="Q86" s="12" t="str">
        <f t="shared" si="13"/>
        <v/>
      </c>
      <c r="R86" s="12" t="str">
        <f t="shared" si="14"/>
        <v/>
      </c>
      <c r="S86" s="12" t="str">
        <f t="shared" si="15"/>
        <v/>
      </c>
      <c r="T86" s="12" t="str">
        <f t="shared" si="16"/>
        <v/>
      </c>
    </row>
    <row r="87" spans="1:20" x14ac:dyDescent="0.2">
      <c r="A87" s="27">
        <v>41909</v>
      </c>
      <c r="B87" s="12">
        <v>7</v>
      </c>
      <c r="C87" s="12" t="s">
        <v>2</v>
      </c>
      <c r="D87" s="12" t="s">
        <v>6</v>
      </c>
      <c r="E87" s="12" t="str">
        <f t="shared" si="7"/>
        <v/>
      </c>
      <c r="F87" s="12" t="str">
        <f>IFERROR(IF(E87="A",-1,1)*IF(LEN(E87)&gt;0,INDEX(Data[Full Time Home Team Goals],ROWS($J$35:J87))-INDEX(Data[Full Time Away Team Goals],ROWS($J$35:J87)),""),"")</f>
        <v/>
      </c>
      <c r="G87" s="12" t="str">
        <f>IF(ISNUMBER(F87),ROWS($F$35:F87),"")</f>
        <v/>
      </c>
      <c r="H87" s="12" t="str">
        <f>IFERROR(SMALL($G$35:$G$414,ROWS($G$35:G87)),"")</f>
        <v/>
      </c>
      <c r="I87" s="12" t="str">
        <f t="shared" si="8"/>
        <v/>
      </c>
      <c r="J87" s="12" t="str">
        <f t="shared" si="9"/>
        <v/>
      </c>
      <c r="K87" s="12" t="str">
        <f t="shared" si="10"/>
        <v/>
      </c>
      <c r="L87" s="12" t="str">
        <f>IFERROR(IF(K87="A",-1,1)*IF(LEN(K87)&gt;0,INDEX(Data[Full Time Home Team Goals],ROWS($J$35:P87))-INDEX(Data[Full Time Away Team Goals],ROWS($J$35:P87)),""),"")</f>
        <v/>
      </c>
      <c r="M87" s="12" t="str">
        <f>IF(ISNUMBER(L87),ROWS($L$35:L87),"")</f>
        <v/>
      </c>
      <c r="N87" s="12" t="str">
        <f>IFERROR(SMALL($M$35:$M$414,ROWS($M$35:M87)),"")</f>
        <v/>
      </c>
      <c r="O87" s="12" t="str">
        <f t="shared" si="11"/>
        <v/>
      </c>
      <c r="P87" s="12" t="str">
        <f t="shared" si="12"/>
        <v/>
      </c>
      <c r="Q87" s="12" t="str">
        <f t="shared" si="13"/>
        <v/>
      </c>
      <c r="R87" s="12" t="str">
        <f t="shared" si="14"/>
        <v/>
      </c>
      <c r="S87" s="12" t="str">
        <f t="shared" si="15"/>
        <v/>
      </c>
      <c r="T87" s="12" t="str">
        <f t="shared" si="16"/>
        <v/>
      </c>
    </row>
    <row r="88" spans="1:20" x14ac:dyDescent="0.2">
      <c r="A88" s="27">
        <v>41909</v>
      </c>
      <c r="B88" s="12">
        <v>7</v>
      </c>
      <c r="C88" s="12" t="s">
        <v>14</v>
      </c>
      <c r="D88" s="12" t="s">
        <v>29</v>
      </c>
      <c r="E88" s="12" t="str">
        <f t="shared" si="7"/>
        <v/>
      </c>
      <c r="F88" s="12" t="str">
        <f>IFERROR(IF(E88="A",-1,1)*IF(LEN(E88)&gt;0,INDEX(Data[Full Time Home Team Goals],ROWS($J$35:J88))-INDEX(Data[Full Time Away Team Goals],ROWS($J$35:J88)),""),"")</f>
        <v/>
      </c>
      <c r="G88" s="12" t="str">
        <f>IF(ISNUMBER(F88),ROWS($F$35:F88),"")</f>
        <v/>
      </c>
      <c r="H88" s="12" t="str">
        <f>IFERROR(SMALL($G$35:$G$414,ROWS($G$35:G88)),"")</f>
        <v/>
      </c>
      <c r="I88" s="12" t="str">
        <f t="shared" si="8"/>
        <v/>
      </c>
      <c r="J88" s="12" t="str">
        <f t="shared" si="9"/>
        <v/>
      </c>
      <c r="K88" s="12" t="str">
        <f t="shared" si="10"/>
        <v/>
      </c>
      <c r="L88" s="12" t="str">
        <f>IFERROR(IF(K88="A",-1,1)*IF(LEN(K88)&gt;0,INDEX(Data[Full Time Home Team Goals],ROWS($J$35:P88))-INDEX(Data[Full Time Away Team Goals],ROWS($J$35:P88)),""),"")</f>
        <v/>
      </c>
      <c r="M88" s="12" t="str">
        <f>IF(ISNUMBER(L88),ROWS($L$35:L88),"")</f>
        <v/>
      </c>
      <c r="N88" s="12" t="str">
        <f>IFERROR(SMALL($M$35:$M$414,ROWS($M$35:M88)),"")</f>
        <v/>
      </c>
      <c r="O88" s="12" t="str">
        <f t="shared" si="11"/>
        <v/>
      </c>
      <c r="P88" s="12" t="str">
        <f t="shared" si="12"/>
        <v/>
      </c>
      <c r="Q88" s="12" t="str">
        <f t="shared" si="13"/>
        <v/>
      </c>
      <c r="R88" s="12" t="str">
        <f t="shared" si="14"/>
        <v/>
      </c>
      <c r="S88" s="12" t="str">
        <f t="shared" si="15"/>
        <v/>
      </c>
      <c r="T88" s="12" t="str">
        <f t="shared" si="16"/>
        <v/>
      </c>
    </row>
    <row r="89" spans="1:20" x14ac:dyDescent="0.2">
      <c r="A89" s="27">
        <v>41909</v>
      </c>
      <c r="B89" s="12">
        <v>7</v>
      </c>
      <c r="C89" s="12" t="s">
        <v>25</v>
      </c>
      <c r="D89" s="12" t="s">
        <v>7</v>
      </c>
      <c r="E89" s="12" t="str">
        <f t="shared" si="7"/>
        <v/>
      </c>
      <c r="F89" s="12" t="str">
        <f>IFERROR(IF(E89="A",-1,1)*IF(LEN(E89)&gt;0,INDEX(Data[Full Time Home Team Goals],ROWS($J$35:J89))-INDEX(Data[Full Time Away Team Goals],ROWS($J$35:J89)),""),"")</f>
        <v/>
      </c>
      <c r="G89" s="12" t="str">
        <f>IF(ISNUMBER(F89),ROWS($F$35:F89),"")</f>
        <v/>
      </c>
      <c r="H89" s="12" t="str">
        <f>IFERROR(SMALL($G$35:$G$414,ROWS($G$35:G89)),"")</f>
        <v/>
      </c>
      <c r="I89" s="12" t="str">
        <f t="shared" si="8"/>
        <v/>
      </c>
      <c r="J89" s="12" t="str">
        <f t="shared" si="9"/>
        <v/>
      </c>
      <c r="K89" s="12" t="str">
        <f t="shared" si="10"/>
        <v/>
      </c>
      <c r="L89" s="12" t="str">
        <f>IFERROR(IF(K89="A",-1,1)*IF(LEN(K89)&gt;0,INDEX(Data[Full Time Home Team Goals],ROWS($J$35:P89))-INDEX(Data[Full Time Away Team Goals],ROWS($J$35:P89)),""),"")</f>
        <v/>
      </c>
      <c r="M89" s="12" t="str">
        <f>IF(ISNUMBER(L89),ROWS($L$35:L89),"")</f>
        <v/>
      </c>
      <c r="N89" s="12" t="str">
        <f>IFERROR(SMALL($M$35:$M$414,ROWS($M$35:M89)),"")</f>
        <v/>
      </c>
      <c r="O89" s="12" t="str">
        <f t="shared" si="11"/>
        <v/>
      </c>
      <c r="P89" s="12" t="str">
        <f t="shared" si="12"/>
        <v/>
      </c>
      <c r="Q89" s="12" t="str">
        <f t="shared" si="13"/>
        <v/>
      </c>
      <c r="R89" s="12" t="str">
        <f t="shared" si="14"/>
        <v/>
      </c>
      <c r="S89" s="12" t="str">
        <f t="shared" si="15"/>
        <v/>
      </c>
      <c r="T89" s="12" t="str">
        <f t="shared" si="16"/>
        <v/>
      </c>
    </row>
    <row r="90" spans="1:20" x14ac:dyDescent="0.2">
      <c r="A90" s="27">
        <v>41909</v>
      </c>
      <c r="B90" s="12">
        <v>7</v>
      </c>
      <c r="C90" s="12" t="s">
        <v>10</v>
      </c>
      <c r="D90" s="12" t="s">
        <v>22</v>
      </c>
      <c r="E90" s="12" t="str">
        <f t="shared" si="7"/>
        <v>H</v>
      </c>
      <c r="F90" s="12">
        <f>IFERROR(IF(E90="A",-1,1)*IF(LEN(E90)&gt;0,INDEX(Data[Full Time Home Team Goals],ROWS($J$35:J90))-INDEX(Data[Full Time Away Team Goals],ROWS($J$35:J90)),""),"")</f>
        <v>1</v>
      </c>
      <c r="G90" s="12">
        <f>IF(ISNUMBER(F90),ROWS($F$35:F90),"")</f>
        <v>56</v>
      </c>
      <c r="H90" s="12" t="str">
        <f>IFERROR(SMALL($G$35:$G$414,ROWS($G$35:G90)),"")</f>
        <v/>
      </c>
      <c r="I90" s="12" t="str">
        <f t="shared" si="8"/>
        <v/>
      </c>
      <c r="J90" s="12" t="str">
        <f t="shared" si="9"/>
        <v/>
      </c>
      <c r="K90" s="12" t="str">
        <f t="shared" si="10"/>
        <v/>
      </c>
      <c r="L90" s="12" t="str">
        <f>IFERROR(IF(K90="A",-1,1)*IF(LEN(K90)&gt;0,INDEX(Data[Full Time Home Team Goals],ROWS($J$35:P90))-INDEX(Data[Full Time Away Team Goals],ROWS($J$35:P90)),""),"")</f>
        <v/>
      </c>
      <c r="M90" s="12" t="str">
        <f>IF(ISNUMBER(L90),ROWS($L$35:L90),"")</f>
        <v/>
      </c>
      <c r="N90" s="12" t="str">
        <f>IFERROR(SMALL($M$35:$M$414,ROWS($M$35:M90)),"")</f>
        <v/>
      </c>
      <c r="O90" s="12" t="str">
        <f t="shared" si="11"/>
        <v/>
      </c>
      <c r="P90" s="12" t="str">
        <f t="shared" si="12"/>
        <v/>
      </c>
      <c r="Q90" s="12" t="str">
        <f t="shared" si="13"/>
        <v/>
      </c>
      <c r="R90" s="12" t="str">
        <f t="shared" si="14"/>
        <v/>
      </c>
      <c r="S90" s="12" t="str">
        <f t="shared" si="15"/>
        <v/>
      </c>
      <c r="T90" s="12" t="str">
        <f t="shared" si="16"/>
        <v/>
      </c>
    </row>
    <row r="91" spans="1:20" x14ac:dyDescent="0.2">
      <c r="A91" s="27">
        <v>41909</v>
      </c>
      <c r="B91" s="12">
        <v>7</v>
      </c>
      <c r="C91" s="12" t="s">
        <v>26</v>
      </c>
      <c r="D91" s="12" t="s">
        <v>13</v>
      </c>
      <c r="E91" s="12" t="str">
        <f t="shared" si="7"/>
        <v/>
      </c>
      <c r="F91" s="12" t="str">
        <f>IFERROR(IF(E91="A",-1,1)*IF(LEN(E91)&gt;0,INDEX(Data[Full Time Home Team Goals],ROWS($J$35:J91))-INDEX(Data[Full Time Away Team Goals],ROWS($J$35:J91)),""),"")</f>
        <v/>
      </c>
      <c r="G91" s="12" t="str">
        <f>IF(ISNUMBER(F91),ROWS($F$35:F91),"")</f>
        <v/>
      </c>
      <c r="H91" s="12" t="str">
        <f>IFERROR(SMALL($G$35:$G$414,ROWS($G$35:G91)),"")</f>
        <v/>
      </c>
      <c r="I91" s="12" t="str">
        <f t="shared" si="8"/>
        <v/>
      </c>
      <c r="J91" s="12" t="str">
        <f t="shared" si="9"/>
        <v/>
      </c>
      <c r="K91" s="12" t="str">
        <f t="shared" si="10"/>
        <v/>
      </c>
      <c r="L91" s="12" t="str">
        <f>IFERROR(IF(K91="A",-1,1)*IF(LEN(K91)&gt;0,INDEX(Data[Full Time Home Team Goals],ROWS($J$35:P91))-INDEX(Data[Full Time Away Team Goals],ROWS($J$35:P91)),""),"")</f>
        <v/>
      </c>
      <c r="M91" s="12" t="str">
        <f>IF(ISNUMBER(L91),ROWS($L$35:L91),"")</f>
        <v/>
      </c>
      <c r="N91" s="12" t="str">
        <f>IFERROR(SMALL($M$35:$M$414,ROWS($M$35:M91)),"")</f>
        <v/>
      </c>
      <c r="O91" s="12" t="str">
        <f t="shared" si="11"/>
        <v/>
      </c>
      <c r="P91" s="12" t="str">
        <f t="shared" si="12"/>
        <v/>
      </c>
      <c r="Q91" s="12" t="str">
        <f t="shared" si="13"/>
        <v/>
      </c>
      <c r="R91" s="12" t="str">
        <f t="shared" si="14"/>
        <v/>
      </c>
      <c r="S91" s="12" t="str">
        <f t="shared" si="15"/>
        <v/>
      </c>
      <c r="T91" s="12" t="str">
        <f t="shared" si="16"/>
        <v/>
      </c>
    </row>
    <row r="92" spans="1:20" x14ac:dyDescent="0.2">
      <c r="A92" s="27">
        <v>41909</v>
      </c>
      <c r="B92" s="12">
        <v>7</v>
      </c>
      <c r="C92" s="12" t="s">
        <v>20</v>
      </c>
      <c r="D92" s="12" t="s">
        <v>11</v>
      </c>
      <c r="E92" s="12" t="str">
        <f t="shared" si="7"/>
        <v/>
      </c>
      <c r="F92" s="12" t="str">
        <f>IFERROR(IF(E92="A",-1,1)*IF(LEN(E92)&gt;0,INDEX(Data[Full Time Home Team Goals],ROWS($J$35:J92))-INDEX(Data[Full Time Away Team Goals],ROWS($J$35:J92)),""),"")</f>
        <v/>
      </c>
      <c r="G92" s="12" t="str">
        <f>IF(ISNUMBER(F92),ROWS($F$35:F92),"")</f>
        <v/>
      </c>
      <c r="H92" s="12" t="str">
        <f>IFERROR(SMALL($G$35:$G$414,ROWS($G$35:G92)),"")</f>
        <v/>
      </c>
      <c r="I92" s="12" t="str">
        <f t="shared" si="8"/>
        <v/>
      </c>
      <c r="J92" s="12" t="str">
        <f t="shared" si="9"/>
        <v/>
      </c>
      <c r="K92" s="12" t="str">
        <f t="shared" si="10"/>
        <v>A</v>
      </c>
      <c r="L92" s="12">
        <f>IFERROR(IF(K92="A",-1,1)*IF(LEN(K92)&gt;0,INDEX(Data[Full Time Home Team Goals],ROWS($J$35:P92))-INDEX(Data[Full Time Away Team Goals],ROWS($J$35:P92)),""),"")</f>
        <v>0</v>
      </c>
      <c r="M92" s="12">
        <f>IF(ISNUMBER(L92),ROWS($L$35:L92),"")</f>
        <v>58</v>
      </c>
      <c r="N92" s="12" t="str">
        <f>IFERROR(SMALL($M$35:$M$414,ROWS($M$35:M92)),"")</f>
        <v/>
      </c>
      <c r="O92" s="12" t="str">
        <f t="shared" si="11"/>
        <v/>
      </c>
      <c r="P92" s="12" t="str">
        <f t="shared" si="12"/>
        <v/>
      </c>
      <c r="Q92" s="12" t="str">
        <f t="shared" si="13"/>
        <v/>
      </c>
      <c r="R92" s="12" t="str">
        <f t="shared" si="14"/>
        <v/>
      </c>
      <c r="S92" s="12" t="str">
        <f t="shared" si="15"/>
        <v/>
      </c>
      <c r="T92" s="12" t="str">
        <f t="shared" si="16"/>
        <v/>
      </c>
    </row>
    <row r="93" spans="1:20" x14ac:dyDescent="0.2">
      <c r="A93" s="27">
        <v>41910</v>
      </c>
      <c r="B93" s="12">
        <v>8</v>
      </c>
      <c r="C93" s="12" t="s">
        <v>19</v>
      </c>
      <c r="D93" s="12" t="s">
        <v>31</v>
      </c>
      <c r="E93" s="12" t="str">
        <f t="shared" si="7"/>
        <v/>
      </c>
      <c r="F93" s="12" t="str">
        <f>IFERROR(IF(E93="A",-1,1)*IF(LEN(E93)&gt;0,INDEX(Data[Full Time Home Team Goals],ROWS($J$35:J93))-INDEX(Data[Full Time Away Team Goals],ROWS($J$35:J93)),""),"")</f>
        <v/>
      </c>
      <c r="G93" s="12" t="str">
        <f>IF(ISNUMBER(F93),ROWS($F$35:F93),"")</f>
        <v/>
      </c>
      <c r="H93" s="12" t="str">
        <f>IFERROR(SMALL($G$35:$G$414,ROWS($G$35:G93)),"")</f>
        <v/>
      </c>
      <c r="I93" s="12" t="str">
        <f t="shared" si="8"/>
        <v/>
      </c>
      <c r="J93" s="12" t="str">
        <f t="shared" si="9"/>
        <v/>
      </c>
      <c r="K93" s="12" t="str">
        <f t="shared" si="10"/>
        <v/>
      </c>
      <c r="L93" s="12" t="str">
        <f>IFERROR(IF(K93="A",-1,1)*IF(LEN(K93)&gt;0,INDEX(Data[Full Time Home Team Goals],ROWS($J$35:P93))-INDEX(Data[Full Time Away Team Goals],ROWS($J$35:P93)),""),"")</f>
        <v/>
      </c>
      <c r="M93" s="12" t="str">
        <f>IF(ISNUMBER(L93),ROWS($L$35:L93),"")</f>
        <v/>
      </c>
      <c r="N93" s="12" t="str">
        <f>IFERROR(SMALL($M$35:$M$414,ROWS($M$35:M93)),"")</f>
        <v/>
      </c>
      <c r="O93" s="12" t="str">
        <f t="shared" si="11"/>
        <v/>
      </c>
      <c r="P93" s="12" t="str">
        <f t="shared" si="12"/>
        <v/>
      </c>
      <c r="Q93" s="12" t="str">
        <f t="shared" si="13"/>
        <v/>
      </c>
      <c r="R93" s="12" t="str">
        <f t="shared" si="14"/>
        <v/>
      </c>
      <c r="S93" s="12" t="str">
        <f t="shared" si="15"/>
        <v/>
      </c>
      <c r="T93" s="12" t="str">
        <f t="shared" si="16"/>
        <v/>
      </c>
    </row>
    <row r="94" spans="1:20" x14ac:dyDescent="0.2">
      <c r="A94" s="27">
        <v>41911</v>
      </c>
      <c r="B94" s="12">
        <v>8</v>
      </c>
      <c r="C94" s="12" t="s">
        <v>16</v>
      </c>
      <c r="D94" s="12" t="s">
        <v>28</v>
      </c>
      <c r="E94" s="12" t="str">
        <f t="shared" si="7"/>
        <v/>
      </c>
      <c r="F94" s="12" t="str">
        <f>IFERROR(IF(E94="A",-1,1)*IF(LEN(E94)&gt;0,INDEX(Data[Full Time Home Team Goals],ROWS($J$35:J94))-INDEX(Data[Full Time Away Team Goals],ROWS($J$35:J94)),""),"")</f>
        <v/>
      </c>
      <c r="G94" s="12" t="str">
        <f>IF(ISNUMBER(F94),ROWS($F$35:F94),"")</f>
        <v/>
      </c>
      <c r="H94" s="12" t="str">
        <f>IFERROR(SMALL($G$35:$G$414,ROWS($G$35:G94)),"")</f>
        <v/>
      </c>
      <c r="I94" s="12" t="str">
        <f t="shared" si="8"/>
        <v/>
      </c>
      <c r="J94" s="12" t="str">
        <f t="shared" si="9"/>
        <v/>
      </c>
      <c r="K94" s="12" t="str">
        <f t="shared" si="10"/>
        <v/>
      </c>
      <c r="L94" s="12" t="str">
        <f>IFERROR(IF(K94="A",-1,1)*IF(LEN(K94)&gt;0,INDEX(Data[Full Time Home Team Goals],ROWS($J$35:P94))-INDEX(Data[Full Time Away Team Goals],ROWS($J$35:P94)),""),"")</f>
        <v/>
      </c>
      <c r="M94" s="12" t="str">
        <f>IF(ISNUMBER(L94),ROWS($L$35:L94),"")</f>
        <v/>
      </c>
      <c r="N94" s="12" t="str">
        <f>IFERROR(SMALL($M$35:$M$414,ROWS($M$35:M94)),"")</f>
        <v/>
      </c>
      <c r="O94" s="12" t="str">
        <f t="shared" si="11"/>
        <v/>
      </c>
      <c r="P94" s="12" t="str">
        <f t="shared" si="12"/>
        <v/>
      </c>
      <c r="Q94" s="12" t="str">
        <f t="shared" si="13"/>
        <v/>
      </c>
      <c r="R94" s="12" t="str">
        <f t="shared" si="14"/>
        <v/>
      </c>
      <c r="S94" s="12" t="str">
        <f t="shared" si="15"/>
        <v/>
      </c>
      <c r="T94" s="12" t="str">
        <f t="shared" si="16"/>
        <v/>
      </c>
    </row>
    <row r="95" spans="1:20" x14ac:dyDescent="0.2">
      <c r="A95" s="27">
        <v>41916</v>
      </c>
      <c r="B95" s="12">
        <v>8</v>
      </c>
      <c r="C95" s="12" t="s">
        <v>17</v>
      </c>
      <c r="D95" s="12" t="s">
        <v>29</v>
      </c>
      <c r="E95" s="12" t="str">
        <f t="shared" si="7"/>
        <v/>
      </c>
      <c r="F95" s="12" t="str">
        <f>IFERROR(IF(E95="A",-1,1)*IF(LEN(E95)&gt;0,INDEX(Data[Full Time Home Team Goals],ROWS($J$35:J95))-INDEX(Data[Full Time Away Team Goals],ROWS($J$35:J95)),""),"")</f>
        <v/>
      </c>
      <c r="G95" s="12" t="str">
        <f>IF(ISNUMBER(F95),ROWS($F$35:F95),"")</f>
        <v/>
      </c>
      <c r="H95" s="12" t="str">
        <f>IFERROR(SMALL($G$35:$G$414,ROWS($G$35:G95)),"")</f>
        <v/>
      </c>
      <c r="I95" s="12" t="str">
        <f t="shared" si="8"/>
        <v/>
      </c>
      <c r="J95" s="12" t="str">
        <f t="shared" si="9"/>
        <v/>
      </c>
      <c r="K95" s="12" t="str">
        <f t="shared" si="10"/>
        <v/>
      </c>
      <c r="L95" s="12" t="str">
        <f>IFERROR(IF(K95="A",-1,1)*IF(LEN(K95)&gt;0,INDEX(Data[Full Time Home Team Goals],ROWS($J$35:P95))-INDEX(Data[Full Time Away Team Goals],ROWS($J$35:P95)),""),"")</f>
        <v/>
      </c>
      <c r="M95" s="12" t="str">
        <f>IF(ISNUMBER(L95),ROWS($L$35:L95),"")</f>
        <v/>
      </c>
      <c r="N95" s="12" t="str">
        <f>IFERROR(SMALL($M$35:$M$414,ROWS($M$35:M95)),"")</f>
        <v/>
      </c>
      <c r="O95" s="12" t="str">
        <f t="shared" si="11"/>
        <v/>
      </c>
      <c r="P95" s="12" t="str">
        <f t="shared" si="12"/>
        <v/>
      </c>
      <c r="Q95" s="12" t="str">
        <f t="shared" si="13"/>
        <v/>
      </c>
      <c r="R95" s="12" t="str">
        <f t="shared" si="14"/>
        <v/>
      </c>
      <c r="S95" s="12" t="str">
        <f t="shared" si="15"/>
        <v/>
      </c>
      <c r="T95" s="12" t="str">
        <f t="shared" si="16"/>
        <v/>
      </c>
    </row>
    <row r="96" spans="1:20" x14ac:dyDescent="0.2">
      <c r="A96" s="27">
        <v>41916</v>
      </c>
      <c r="B96" s="12">
        <v>8</v>
      </c>
      <c r="C96" s="12" t="s">
        <v>14</v>
      </c>
      <c r="D96" s="12" t="s">
        <v>2</v>
      </c>
      <c r="E96" s="12" t="str">
        <f t="shared" si="7"/>
        <v/>
      </c>
      <c r="F96" s="12" t="str">
        <f>IFERROR(IF(E96="A",-1,1)*IF(LEN(E96)&gt;0,INDEX(Data[Full Time Home Team Goals],ROWS($J$35:J96))-INDEX(Data[Full Time Away Team Goals],ROWS($J$35:J96)),""),"")</f>
        <v/>
      </c>
      <c r="G96" s="12" t="str">
        <f>IF(ISNUMBER(F96),ROWS($F$35:F96),"")</f>
        <v/>
      </c>
      <c r="H96" s="12" t="str">
        <f>IFERROR(SMALL($G$35:$G$414,ROWS($G$35:G96)),"")</f>
        <v/>
      </c>
      <c r="I96" s="12" t="str">
        <f t="shared" si="8"/>
        <v/>
      </c>
      <c r="J96" s="12" t="str">
        <f t="shared" si="9"/>
        <v/>
      </c>
      <c r="K96" s="12" t="str">
        <f t="shared" si="10"/>
        <v/>
      </c>
      <c r="L96" s="12" t="str">
        <f>IFERROR(IF(K96="A",-1,1)*IF(LEN(K96)&gt;0,INDEX(Data[Full Time Home Team Goals],ROWS($J$35:P96))-INDEX(Data[Full Time Away Team Goals],ROWS($J$35:P96)),""),"")</f>
        <v/>
      </c>
      <c r="M96" s="12" t="str">
        <f>IF(ISNUMBER(L96),ROWS($L$35:L96),"")</f>
        <v/>
      </c>
      <c r="N96" s="12" t="str">
        <f>IFERROR(SMALL($M$35:$M$414,ROWS($M$35:M96)),"")</f>
        <v/>
      </c>
      <c r="O96" s="12" t="str">
        <f t="shared" si="11"/>
        <v/>
      </c>
      <c r="P96" s="12" t="str">
        <f t="shared" si="12"/>
        <v/>
      </c>
      <c r="Q96" s="12" t="str">
        <f t="shared" si="13"/>
        <v/>
      </c>
      <c r="R96" s="12" t="str">
        <f t="shared" si="14"/>
        <v/>
      </c>
      <c r="S96" s="12" t="str">
        <f t="shared" si="15"/>
        <v/>
      </c>
      <c r="T96" s="12" t="str">
        <f t="shared" si="16"/>
        <v/>
      </c>
    </row>
    <row r="97" spans="1:20" x14ac:dyDescent="0.2">
      <c r="A97" s="27">
        <v>41916</v>
      </c>
      <c r="B97" s="12">
        <v>8</v>
      </c>
      <c r="C97" s="12" t="s">
        <v>6</v>
      </c>
      <c r="D97" s="12" t="s">
        <v>31</v>
      </c>
      <c r="E97" s="12" t="str">
        <f t="shared" si="7"/>
        <v/>
      </c>
      <c r="F97" s="12" t="str">
        <f>IFERROR(IF(E97="A",-1,1)*IF(LEN(E97)&gt;0,INDEX(Data[Full Time Home Team Goals],ROWS($J$35:J97))-INDEX(Data[Full Time Away Team Goals],ROWS($J$35:J97)),""),"")</f>
        <v/>
      </c>
      <c r="G97" s="12" t="str">
        <f>IF(ISNUMBER(F97),ROWS($F$35:F97),"")</f>
        <v/>
      </c>
      <c r="H97" s="12" t="str">
        <f>IFERROR(SMALL($G$35:$G$414,ROWS($G$35:G97)),"")</f>
        <v/>
      </c>
      <c r="I97" s="12" t="str">
        <f t="shared" si="8"/>
        <v/>
      </c>
      <c r="J97" s="12" t="str">
        <f t="shared" si="9"/>
        <v/>
      </c>
      <c r="K97" s="12" t="str">
        <f t="shared" si="10"/>
        <v/>
      </c>
      <c r="L97" s="12" t="str">
        <f>IFERROR(IF(K97="A",-1,1)*IF(LEN(K97)&gt;0,INDEX(Data[Full Time Home Team Goals],ROWS($J$35:P97))-INDEX(Data[Full Time Away Team Goals],ROWS($J$35:P97)),""),"")</f>
        <v/>
      </c>
      <c r="M97" s="12" t="str">
        <f>IF(ISNUMBER(L97),ROWS($L$35:L97),"")</f>
        <v/>
      </c>
      <c r="N97" s="12" t="str">
        <f>IFERROR(SMALL($M$35:$M$414,ROWS($M$35:M97)),"")</f>
        <v/>
      </c>
      <c r="O97" s="12" t="str">
        <f t="shared" si="11"/>
        <v/>
      </c>
      <c r="P97" s="12" t="str">
        <f t="shared" si="12"/>
        <v/>
      </c>
      <c r="Q97" s="12" t="str">
        <f t="shared" si="13"/>
        <v/>
      </c>
      <c r="R97" s="12" t="str">
        <f t="shared" si="14"/>
        <v/>
      </c>
      <c r="S97" s="12" t="str">
        <f t="shared" si="15"/>
        <v/>
      </c>
      <c r="T97" s="12" t="str">
        <f t="shared" si="16"/>
        <v/>
      </c>
    </row>
    <row r="98" spans="1:20" x14ac:dyDescent="0.2">
      <c r="A98" s="27">
        <v>41916</v>
      </c>
      <c r="B98" s="12">
        <v>8</v>
      </c>
      <c r="C98" s="12" t="s">
        <v>25</v>
      </c>
      <c r="D98" s="12" t="s">
        <v>19</v>
      </c>
      <c r="E98" s="12" t="str">
        <f t="shared" si="7"/>
        <v/>
      </c>
      <c r="F98" s="12" t="str">
        <f>IFERROR(IF(E98="A",-1,1)*IF(LEN(E98)&gt;0,INDEX(Data[Full Time Home Team Goals],ROWS($J$35:J98))-INDEX(Data[Full Time Away Team Goals],ROWS($J$35:J98)),""),"")</f>
        <v/>
      </c>
      <c r="G98" s="12" t="str">
        <f>IF(ISNUMBER(F98),ROWS($F$35:F98),"")</f>
        <v/>
      </c>
      <c r="H98" s="12" t="str">
        <f>IFERROR(SMALL($G$35:$G$414,ROWS($G$35:G98)),"")</f>
        <v/>
      </c>
      <c r="I98" s="12" t="str">
        <f t="shared" si="8"/>
        <v/>
      </c>
      <c r="J98" s="12" t="str">
        <f t="shared" si="9"/>
        <v/>
      </c>
      <c r="K98" s="12" t="str">
        <f t="shared" si="10"/>
        <v/>
      </c>
      <c r="L98" s="12" t="str">
        <f>IFERROR(IF(K98="A",-1,1)*IF(LEN(K98)&gt;0,INDEX(Data[Full Time Home Team Goals],ROWS($J$35:P98))-INDEX(Data[Full Time Away Team Goals],ROWS($J$35:P98)),""),"")</f>
        <v/>
      </c>
      <c r="M98" s="12" t="str">
        <f>IF(ISNUMBER(L98),ROWS($L$35:L98),"")</f>
        <v/>
      </c>
      <c r="N98" s="12" t="str">
        <f>IFERROR(SMALL($M$35:$M$414,ROWS($M$35:M98)),"")</f>
        <v/>
      </c>
      <c r="O98" s="12" t="str">
        <f t="shared" si="11"/>
        <v/>
      </c>
      <c r="P98" s="12" t="str">
        <f t="shared" si="12"/>
        <v/>
      </c>
      <c r="Q98" s="12" t="str">
        <f t="shared" si="13"/>
        <v/>
      </c>
      <c r="R98" s="12" t="str">
        <f t="shared" si="14"/>
        <v/>
      </c>
      <c r="S98" s="12" t="str">
        <f t="shared" si="15"/>
        <v/>
      </c>
      <c r="T98" s="12" t="str">
        <f t="shared" si="16"/>
        <v/>
      </c>
    </row>
    <row r="99" spans="1:20" x14ac:dyDescent="0.2">
      <c r="A99" s="27">
        <v>41916</v>
      </c>
      <c r="B99" s="12">
        <v>8</v>
      </c>
      <c r="C99" s="12" t="s">
        <v>20</v>
      </c>
      <c r="D99" s="12" t="s">
        <v>16</v>
      </c>
      <c r="E99" s="12" t="str">
        <f t="shared" si="7"/>
        <v/>
      </c>
      <c r="F99" s="12" t="str">
        <f>IFERROR(IF(E99="A",-1,1)*IF(LEN(E99)&gt;0,INDEX(Data[Full Time Home Team Goals],ROWS($J$35:J99))-INDEX(Data[Full Time Away Team Goals],ROWS($J$35:J99)),""),"")</f>
        <v/>
      </c>
      <c r="G99" s="12" t="str">
        <f>IF(ISNUMBER(F99),ROWS($F$35:F99),"")</f>
        <v/>
      </c>
      <c r="H99" s="12" t="str">
        <f>IFERROR(SMALL($G$35:$G$414,ROWS($G$35:G99)),"")</f>
        <v/>
      </c>
      <c r="I99" s="12" t="str">
        <f t="shared" si="8"/>
        <v/>
      </c>
      <c r="J99" s="12" t="str">
        <f t="shared" si="9"/>
        <v/>
      </c>
      <c r="K99" s="12" t="str">
        <f t="shared" si="10"/>
        <v/>
      </c>
      <c r="L99" s="12" t="str">
        <f>IFERROR(IF(K99="A",-1,1)*IF(LEN(K99)&gt;0,INDEX(Data[Full Time Home Team Goals],ROWS($J$35:P99))-INDEX(Data[Full Time Away Team Goals],ROWS($J$35:P99)),""),"")</f>
        <v/>
      </c>
      <c r="M99" s="12" t="str">
        <f>IF(ISNUMBER(L99),ROWS($L$35:L99),"")</f>
        <v/>
      </c>
      <c r="N99" s="12" t="str">
        <f>IFERROR(SMALL($M$35:$M$414,ROWS($M$35:M99)),"")</f>
        <v/>
      </c>
      <c r="O99" s="12" t="str">
        <f t="shared" si="11"/>
        <v/>
      </c>
      <c r="P99" s="12" t="str">
        <f t="shared" si="12"/>
        <v/>
      </c>
      <c r="Q99" s="12" t="str">
        <f t="shared" si="13"/>
        <v/>
      </c>
      <c r="R99" s="12" t="str">
        <f t="shared" si="14"/>
        <v/>
      </c>
      <c r="S99" s="12" t="str">
        <f t="shared" si="15"/>
        <v/>
      </c>
      <c r="T99" s="12" t="str">
        <f t="shared" si="16"/>
        <v/>
      </c>
    </row>
    <row r="100" spans="1:20" x14ac:dyDescent="0.2">
      <c r="A100" s="27">
        <v>41916</v>
      </c>
      <c r="B100" s="12">
        <v>8</v>
      </c>
      <c r="C100" s="12" t="s">
        <v>11</v>
      </c>
      <c r="D100" s="12" t="s">
        <v>28</v>
      </c>
      <c r="E100" s="12" t="str">
        <f t="shared" ref="E100:E163" si="17">IF($E$34=C100,"H",IF($E$34=D100,"A",""))</f>
        <v/>
      </c>
      <c r="F100" s="12" t="str">
        <f>IFERROR(IF(E100="A",-1,1)*IF(LEN(E100)&gt;0,INDEX(Data[Full Time Home Team Goals],ROWS($J$35:J100))-INDEX(Data[Full Time Away Team Goals],ROWS($J$35:J100)),""),"")</f>
        <v/>
      </c>
      <c r="G100" s="12" t="str">
        <f>IF(ISNUMBER(F100),ROWS($F$35:F100),"")</f>
        <v/>
      </c>
      <c r="H100" s="12" t="str">
        <f>IFERROR(SMALL($G$35:$G$414,ROWS($G$35:G100)),"")</f>
        <v/>
      </c>
      <c r="I100" s="12" t="str">
        <f t="shared" ref="I100:I163" si="18">IFERROR(INDEX($F$35:$F$414,H100),"")</f>
        <v/>
      </c>
      <c r="J100" s="12" t="str">
        <f t="shared" ref="J100:J163" si="19">IF(I100&lt;&gt;"",IF(I100&gt;0,"W",IF(I100=0,"D","L")),"")</f>
        <v/>
      </c>
      <c r="K100" s="12" t="str">
        <f t="shared" ref="K100:K163" si="20">IF($K$34=C100,"H",IF($K$34=D100,"A",""))</f>
        <v>H</v>
      </c>
      <c r="L100" s="12">
        <f>IFERROR(IF(K100="A",-1,1)*IF(LEN(K100)&gt;0,INDEX(Data[Full Time Home Team Goals],ROWS($J$35:P100))-INDEX(Data[Full Time Away Team Goals],ROWS($J$35:P100)),""),"")</f>
        <v>0</v>
      </c>
      <c r="M100" s="12">
        <f>IF(ISNUMBER(L100),ROWS($L$35:L100),"")</f>
        <v>66</v>
      </c>
      <c r="N100" s="12" t="str">
        <f>IFERROR(SMALL($M$35:$M$414,ROWS($M$35:M100)),"")</f>
        <v/>
      </c>
      <c r="O100" s="12" t="str">
        <f t="shared" ref="O100:O163" si="21">IFERROR(INDEX($L$35:$L$414,N100),"")</f>
        <v/>
      </c>
      <c r="P100" s="12" t="str">
        <f t="shared" ref="P100:P163" si="22">IF(O100&lt;&gt;"",IF(O100&gt;0,"W",IF(O100=0,"D","L")),"")</f>
        <v/>
      </c>
      <c r="Q100" s="12" t="str">
        <f t="shared" ref="Q100:Q163" si="23">IF(AND(I100&lt;&gt;"",$D$31&lt;&gt;"-"),IF(I100&gt;0,1,""),"")</f>
        <v/>
      </c>
      <c r="R100" s="12" t="str">
        <f t="shared" ref="R100:R163" si="24">IF(AND(I100&lt;&gt;"",$D$31&lt;&gt;"-"),IF(I100&lt;0,-1,""),"")</f>
        <v/>
      </c>
      <c r="S100" s="12" t="str">
        <f t="shared" ref="S100:S163" si="25">IF(AND(O100&lt;&gt;"",$D$31&lt;&gt;"-"),IF(O100&gt;0,1,""),"")</f>
        <v/>
      </c>
      <c r="T100" s="12" t="str">
        <f t="shared" ref="T100:T163" si="26">IF(AND(O100&lt;&gt;"",$D$31&lt;&gt;"-"),IF(O100&lt;0,-1,""),"")</f>
        <v/>
      </c>
    </row>
    <row r="101" spans="1:20" x14ac:dyDescent="0.2">
      <c r="A101" s="27">
        <v>41917</v>
      </c>
      <c r="B101" s="12">
        <v>9</v>
      </c>
      <c r="C101" s="12" t="s">
        <v>32</v>
      </c>
      <c r="D101" s="12" t="s">
        <v>1</v>
      </c>
      <c r="E101" s="12" t="str">
        <f t="shared" si="17"/>
        <v/>
      </c>
      <c r="F101" s="12" t="str">
        <f>IFERROR(IF(E101="A",-1,1)*IF(LEN(E101)&gt;0,INDEX(Data[Full Time Home Team Goals],ROWS($J$35:J101))-INDEX(Data[Full Time Away Team Goals],ROWS($J$35:J101)),""),"")</f>
        <v/>
      </c>
      <c r="G101" s="12" t="str">
        <f>IF(ISNUMBER(F101),ROWS($F$35:F101),"")</f>
        <v/>
      </c>
      <c r="H101" s="12" t="str">
        <f>IFERROR(SMALL($G$35:$G$414,ROWS($G$35:G101)),"")</f>
        <v/>
      </c>
      <c r="I101" s="12" t="str">
        <f t="shared" si="18"/>
        <v/>
      </c>
      <c r="J101" s="12" t="str">
        <f t="shared" si="19"/>
        <v/>
      </c>
      <c r="K101" s="12" t="str">
        <f t="shared" si="20"/>
        <v/>
      </c>
      <c r="L101" s="12" t="str">
        <f>IFERROR(IF(K101="A",-1,1)*IF(LEN(K101)&gt;0,INDEX(Data[Full Time Home Team Goals],ROWS($J$35:P101))-INDEX(Data[Full Time Away Team Goals],ROWS($J$35:P101)),""),"")</f>
        <v/>
      </c>
      <c r="M101" s="12" t="str">
        <f>IF(ISNUMBER(L101),ROWS($L$35:L101),"")</f>
        <v/>
      </c>
      <c r="N101" s="12" t="str">
        <f>IFERROR(SMALL($M$35:$M$414,ROWS($M$35:M101)),"")</f>
        <v/>
      </c>
      <c r="O101" s="12" t="str">
        <f t="shared" si="21"/>
        <v/>
      </c>
      <c r="P101" s="12" t="str">
        <f t="shared" si="22"/>
        <v/>
      </c>
      <c r="Q101" s="12" t="str">
        <f t="shared" si="23"/>
        <v/>
      </c>
      <c r="R101" s="12" t="str">
        <f t="shared" si="24"/>
        <v/>
      </c>
      <c r="S101" s="12" t="str">
        <f t="shared" si="25"/>
        <v/>
      </c>
      <c r="T101" s="12" t="str">
        <f t="shared" si="26"/>
        <v/>
      </c>
    </row>
    <row r="102" spans="1:20" x14ac:dyDescent="0.2">
      <c r="A102" s="27">
        <v>41917</v>
      </c>
      <c r="B102" s="12">
        <v>9</v>
      </c>
      <c r="C102" s="12" t="s">
        <v>10</v>
      </c>
      <c r="D102" s="12" t="s">
        <v>7</v>
      </c>
      <c r="E102" s="12" t="str">
        <f t="shared" si="17"/>
        <v>H</v>
      </c>
      <c r="F102" s="12">
        <f>IFERROR(IF(E102="A",-1,1)*IF(LEN(E102)&gt;0,INDEX(Data[Full Time Home Team Goals],ROWS($J$35:J102))-INDEX(Data[Full Time Away Team Goals],ROWS($J$35:J102)),""),"")</f>
        <v>1</v>
      </c>
      <c r="G102" s="12">
        <f>IF(ISNUMBER(F102),ROWS($F$35:F102),"")</f>
        <v>68</v>
      </c>
      <c r="H102" s="12" t="str">
        <f>IFERROR(SMALL($G$35:$G$414,ROWS($G$35:G102)),"")</f>
        <v/>
      </c>
      <c r="I102" s="12" t="str">
        <f t="shared" si="18"/>
        <v/>
      </c>
      <c r="J102" s="12" t="str">
        <f t="shared" si="19"/>
        <v/>
      </c>
      <c r="K102" s="12" t="str">
        <f t="shared" si="20"/>
        <v/>
      </c>
      <c r="L102" s="12" t="str">
        <f>IFERROR(IF(K102="A",-1,1)*IF(LEN(K102)&gt;0,INDEX(Data[Full Time Home Team Goals],ROWS($J$35:P102))-INDEX(Data[Full Time Away Team Goals],ROWS($J$35:P102)),""),"")</f>
        <v/>
      </c>
      <c r="M102" s="12" t="str">
        <f>IF(ISNUMBER(L102),ROWS($L$35:L102),"")</f>
        <v/>
      </c>
      <c r="N102" s="12" t="str">
        <f>IFERROR(SMALL($M$35:$M$414,ROWS($M$35:M102)),"")</f>
        <v/>
      </c>
      <c r="O102" s="12" t="str">
        <f t="shared" si="21"/>
        <v/>
      </c>
      <c r="P102" s="12" t="str">
        <f t="shared" si="22"/>
        <v/>
      </c>
      <c r="Q102" s="12" t="str">
        <f t="shared" si="23"/>
        <v/>
      </c>
      <c r="R102" s="12" t="str">
        <f t="shared" si="24"/>
        <v/>
      </c>
      <c r="S102" s="12" t="str">
        <f t="shared" si="25"/>
        <v/>
      </c>
      <c r="T102" s="12" t="str">
        <f t="shared" si="26"/>
        <v/>
      </c>
    </row>
    <row r="103" spans="1:20" x14ac:dyDescent="0.2">
      <c r="A103" s="27">
        <v>41917</v>
      </c>
      <c r="B103" s="12">
        <v>9</v>
      </c>
      <c r="C103" s="12" t="s">
        <v>23</v>
      </c>
      <c r="D103" s="12" t="s">
        <v>26</v>
      </c>
      <c r="E103" s="12" t="str">
        <f t="shared" si="17"/>
        <v/>
      </c>
      <c r="F103" s="12" t="str">
        <f>IFERROR(IF(E103="A",-1,1)*IF(LEN(E103)&gt;0,INDEX(Data[Full Time Home Team Goals],ROWS($J$35:J103))-INDEX(Data[Full Time Away Team Goals],ROWS($J$35:J103)),""),"")</f>
        <v/>
      </c>
      <c r="G103" s="12" t="str">
        <f>IF(ISNUMBER(F103),ROWS($F$35:F103),"")</f>
        <v/>
      </c>
      <c r="H103" s="12" t="str">
        <f>IFERROR(SMALL($G$35:$G$414,ROWS($G$35:G103)),"")</f>
        <v/>
      </c>
      <c r="I103" s="12" t="str">
        <f t="shared" si="18"/>
        <v/>
      </c>
      <c r="J103" s="12" t="str">
        <f t="shared" si="19"/>
        <v/>
      </c>
      <c r="K103" s="12" t="str">
        <f t="shared" si="20"/>
        <v/>
      </c>
      <c r="L103" s="12" t="str">
        <f>IFERROR(IF(K103="A",-1,1)*IF(LEN(K103)&gt;0,INDEX(Data[Full Time Home Team Goals],ROWS($J$35:P103))-INDEX(Data[Full Time Away Team Goals],ROWS($J$35:P103)),""),"")</f>
        <v/>
      </c>
      <c r="M103" s="12" t="str">
        <f>IF(ISNUMBER(L103),ROWS($L$35:L103),"")</f>
        <v/>
      </c>
      <c r="N103" s="12" t="str">
        <f>IFERROR(SMALL($M$35:$M$414,ROWS($M$35:M103)),"")</f>
        <v/>
      </c>
      <c r="O103" s="12" t="str">
        <f t="shared" si="21"/>
        <v/>
      </c>
      <c r="P103" s="12" t="str">
        <f t="shared" si="22"/>
        <v/>
      </c>
      <c r="Q103" s="12" t="str">
        <f t="shared" si="23"/>
        <v/>
      </c>
      <c r="R103" s="12" t="str">
        <f t="shared" si="24"/>
        <v/>
      </c>
      <c r="S103" s="12" t="str">
        <f t="shared" si="25"/>
        <v/>
      </c>
      <c r="T103" s="12" t="str">
        <f t="shared" si="26"/>
        <v/>
      </c>
    </row>
    <row r="104" spans="1:20" x14ac:dyDescent="0.2">
      <c r="A104" s="27">
        <v>41917</v>
      </c>
      <c r="B104" s="12">
        <v>9</v>
      </c>
      <c r="C104" s="12" t="s">
        <v>22</v>
      </c>
      <c r="D104" s="12" t="s">
        <v>13</v>
      </c>
      <c r="E104" s="12" t="str">
        <f t="shared" si="17"/>
        <v/>
      </c>
      <c r="F104" s="12" t="str">
        <f>IFERROR(IF(E104="A",-1,1)*IF(LEN(E104)&gt;0,INDEX(Data[Full Time Home Team Goals],ROWS($J$35:J104))-INDEX(Data[Full Time Away Team Goals],ROWS($J$35:J104)),""),"")</f>
        <v/>
      </c>
      <c r="G104" s="12" t="str">
        <f>IF(ISNUMBER(F104),ROWS($F$35:F104),"")</f>
        <v/>
      </c>
      <c r="H104" s="12" t="str">
        <f>IFERROR(SMALL($G$35:$G$414,ROWS($G$35:G104)),"")</f>
        <v/>
      </c>
      <c r="I104" s="12" t="str">
        <f t="shared" si="18"/>
        <v/>
      </c>
      <c r="J104" s="12" t="str">
        <f t="shared" si="19"/>
        <v/>
      </c>
      <c r="K104" s="12" t="str">
        <f t="shared" si="20"/>
        <v/>
      </c>
      <c r="L104" s="12" t="str">
        <f>IFERROR(IF(K104="A",-1,1)*IF(LEN(K104)&gt;0,INDEX(Data[Full Time Home Team Goals],ROWS($J$35:P104))-INDEX(Data[Full Time Away Team Goals],ROWS($J$35:P104)),""),"")</f>
        <v/>
      </c>
      <c r="M104" s="12" t="str">
        <f>IF(ISNUMBER(L104),ROWS($L$35:L104),"")</f>
        <v/>
      </c>
      <c r="N104" s="12" t="str">
        <f>IFERROR(SMALL($M$35:$M$414,ROWS($M$35:M104)),"")</f>
        <v/>
      </c>
      <c r="O104" s="12" t="str">
        <f t="shared" si="21"/>
        <v/>
      </c>
      <c r="P104" s="12" t="str">
        <f t="shared" si="22"/>
        <v/>
      </c>
      <c r="Q104" s="12" t="str">
        <f t="shared" si="23"/>
        <v/>
      </c>
      <c r="R104" s="12" t="str">
        <f t="shared" si="24"/>
        <v/>
      </c>
      <c r="S104" s="12" t="str">
        <f t="shared" si="25"/>
        <v/>
      </c>
      <c r="T104" s="12" t="str">
        <f t="shared" si="26"/>
        <v/>
      </c>
    </row>
    <row r="105" spans="1:20" x14ac:dyDescent="0.2">
      <c r="A105" s="27">
        <v>41930</v>
      </c>
      <c r="B105" s="12">
        <v>10</v>
      </c>
      <c r="C105" s="12" t="s">
        <v>1</v>
      </c>
      <c r="D105" s="12" t="s">
        <v>14</v>
      </c>
      <c r="E105" s="12" t="str">
        <f t="shared" si="17"/>
        <v/>
      </c>
      <c r="F105" s="12" t="str">
        <f>IFERROR(IF(E105="A",-1,1)*IF(LEN(E105)&gt;0,INDEX(Data[Full Time Home Team Goals],ROWS($J$35:J105))-INDEX(Data[Full Time Away Team Goals],ROWS($J$35:J105)),""),"")</f>
        <v/>
      </c>
      <c r="G105" s="12" t="str">
        <f>IF(ISNUMBER(F105),ROWS($F$35:F105),"")</f>
        <v/>
      </c>
      <c r="H105" s="12" t="str">
        <f>IFERROR(SMALL($G$35:$G$414,ROWS($G$35:G105)),"")</f>
        <v/>
      </c>
      <c r="I105" s="12" t="str">
        <f t="shared" si="18"/>
        <v/>
      </c>
      <c r="J105" s="12" t="str">
        <f t="shared" si="19"/>
        <v/>
      </c>
      <c r="K105" s="12" t="str">
        <f t="shared" si="20"/>
        <v/>
      </c>
      <c r="L105" s="12" t="str">
        <f>IFERROR(IF(K105="A",-1,1)*IF(LEN(K105)&gt;0,INDEX(Data[Full Time Home Team Goals],ROWS($J$35:P105))-INDEX(Data[Full Time Away Team Goals],ROWS($J$35:P105)),""),"")</f>
        <v/>
      </c>
      <c r="M105" s="12" t="str">
        <f>IF(ISNUMBER(L105),ROWS($L$35:L105),"")</f>
        <v/>
      </c>
      <c r="N105" s="12" t="str">
        <f>IFERROR(SMALL($M$35:$M$414,ROWS($M$35:M105)),"")</f>
        <v/>
      </c>
      <c r="O105" s="12" t="str">
        <f t="shared" si="21"/>
        <v/>
      </c>
      <c r="P105" s="12" t="str">
        <f t="shared" si="22"/>
        <v/>
      </c>
      <c r="Q105" s="12" t="str">
        <f t="shared" si="23"/>
        <v/>
      </c>
      <c r="R105" s="12" t="str">
        <f t="shared" si="24"/>
        <v/>
      </c>
      <c r="S105" s="12" t="str">
        <f t="shared" si="25"/>
        <v/>
      </c>
      <c r="T105" s="12" t="str">
        <f t="shared" si="26"/>
        <v/>
      </c>
    </row>
    <row r="106" spans="1:20" x14ac:dyDescent="0.2">
      <c r="A106" s="27">
        <v>41930</v>
      </c>
      <c r="B106" s="12">
        <v>10</v>
      </c>
      <c r="C106" s="12" t="s">
        <v>31</v>
      </c>
      <c r="D106" s="12" t="s">
        <v>22</v>
      </c>
      <c r="E106" s="12" t="str">
        <f t="shared" si="17"/>
        <v/>
      </c>
      <c r="F106" s="12" t="str">
        <f>IFERROR(IF(E106="A",-1,1)*IF(LEN(E106)&gt;0,INDEX(Data[Full Time Home Team Goals],ROWS($J$35:J106))-INDEX(Data[Full Time Away Team Goals],ROWS($J$35:J106)),""),"")</f>
        <v/>
      </c>
      <c r="G106" s="12" t="str">
        <f>IF(ISNUMBER(F106),ROWS($F$35:F106),"")</f>
        <v/>
      </c>
      <c r="H106" s="12" t="str">
        <f>IFERROR(SMALL($G$35:$G$414,ROWS($G$35:G106)),"")</f>
        <v/>
      </c>
      <c r="I106" s="12" t="str">
        <f t="shared" si="18"/>
        <v/>
      </c>
      <c r="J106" s="12" t="str">
        <f t="shared" si="19"/>
        <v/>
      </c>
      <c r="K106" s="12" t="str">
        <f t="shared" si="20"/>
        <v/>
      </c>
      <c r="L106" s="12" t="str">
        <f>IFERROR(IF(K106="A",-1,1)*IF(LEN(K106)&gt;0,INDEX(Data[Full Time Home Team Goals],ROWS($J$35:P106))-INDEX(Data[Full Time Away Team Goals],ROWS($J$35:P106)),""),"")</f>
        <v/>
      </c>
      <c r="M106" s="12" t="str">
        <f>IF(ISNUMBER(L106),ROWS($L$35:L106),"")</f>
        <v/>
      </c>
      <c r="N106" s="12" t="str">
        <f>IFERROR(SMALL($M$35:$M$414,ROWS($M$35:M106)),"")</f>
        <v/>
      </c>
      <c r="O106" s="12" t="str">
        <f t="shared" si="21"/>
        <v/>
      </c>
      <c r="P106" s="12" t="str">
        <f t="shared" si="22"/>
        <v/>
      </c>
      <c r="Q106" s="12" t="str">
        <f t="shared" si="23"/>
        <v/>
      </c>
      <c r="R106" s="12" t="str">
        <f t="shared" si="24"/>
        <v/>
      </c>
      <c r="S106" s="12" t="str">
        <f t="shared" si="25"/>
        <v/>
      </c>
      <c r="T106" s="12" t="str">
        <f t="shared" si="26"/>
        <v/>
      </c>
    </row>
    <row r="107" spans="1:20" x14ac:dyDescent="0.2">
      <c r="A107" s="27">
        <v>41930</v>
      </c>
      <c r="B107" s="12">
        <v>10</v>
      </c>
      <c r="C107" s="12" t="s">
        <v>2</v>
      </c>
      <c r="D107" s="12" t="s">
        <v>32</v>
      </c>
      <c r="E107" s="12" t="str">
        <f t="shared" si="17"/>
        <v/>
      </c>
      <c r="F107" s="12" t="str">
        <f>IFERROR(IF(E107="A",-1,1)*IF(LEN(E107)&gt;0,INDEX(Data[Full Time Home Team Goals],ROWS($J$35:J107))-INDEX(Data[Full Time Away Team Goals],ROWS($J$35:J107)),""),"")</f>
        <v/>
      </c>
      <c r="G107" s="12" t="str">
        <f>IF(ISNUMBER(F107),ROWS($F$35:F107),"")</f>
        <v/>
      </c>
      <c r="H107" s="12" t="str">
        <f>IFERROR(SMALL($G$35:$G$414,ROWS($G$35:G107)),"")</f>
        <v/>
      </c>
      <c r="I107" s="12" t="str">
        <f t="shared" si="18"/>
        <v/>
      </c>
      <c r="J107" s="12" t="str">
        <f t="shared" si="19"/>
        <v/>
      </c>
      <c r="K107" s="12" t="str">
        <f t="shared" si="20"/>
        <v/>
      </c>
      <c r="L107" s="12" t="str">
        <f>IFERROR(IF(K107="A",-1,1)*IF(LEN(K107)&gt;0,INDEX(Data[Full Time Home Team Goals],ROWS($J$35:P107))-INDEX(Data[Full Time Away Team Goals],ROWS($J$35:P107)),""),"")</f>
        <v/>
      </c>
      <c r="M107" s="12" t="str">
        <f>IF(ISNUMBER(L107),ROWS($L$35:L107),"")</f>
        <v/>
      </c>
      <c r="N107" s="12" t="str">
        <f>IFERROR(SMALL($M$35:$M$414,ROWS($M$35:M107)),"")</f>
        <v/>
      </c>
      <c r="O107" s="12" t="str">
        <f t="shared" si="21"/>
        <v/>
      </c>
      <c r="P107" s="12" t="str">
        <f t="shared" si="22"/>
        <v/>
      </c>
      <c r="Q107" s="12" t="str">
        <f t="shared" si="23"/>
        <v/>
      </c>
      <c r="R107" s="12" t="str">
        <f t="shared" si="24"/>
        <v/>
      </c>
      <c r="S107" s="12" t="str">
        <f t="shared" si="25"/>
        <v/>
      </c>
      <c r="T107" s="12" t="str">
        <f t="shared" si="26"/>
        <v/>
      </c>
    </row>
    <row r="108" spans="1:20" x14ac:dyDescent="0.2">
      <c r="A108" s="27">
        <v>41930</v>
      </c>
      <c r="B108" s="12">
        <v>10</v>
      </c>
      <c r="C108" s="12" t="s">
        <v>7</v>
      </c>
      <c r="D108" s="12" t="s">
        <v>17</v>
      </c>
      <c r="E108" s="12" t="str">
        <f t="shared" si="17"/>
        <v/>
      </c>
      <c r="F108" s="12" t="str">
        <f>IFERROR(IF(E108="A",-1,1)*IF(LEN(E108)&gt;0,INDEX(Data[Full Time Home Team Goals],ROWS($J$35:J108))-INDEX(Data[Full Time Away Team Goals],ROWS($J$35:J108)),""),"")</f>
        <v/>
      </c>
      <c r="G108" s="12" t="str">
        <f>IF(ISNUMBER(F108),ROWS($F$35:F108),"")</f>
        <v/>
      </c>
      <c r="H108" s="12" t="str">
        <f>IFERROR(SMALL($G$35:$G$414,ROWS($G$35:G108)),"")</f>
        <v/>
      </c>
      <c r="I108" s="12" t="str">
        <f t="shared" si="18"/>
        <v/>
      </c>
      <c r="J108" s="12" t="str">
        <f t="shared" si="19"/>
        <v/>
      </c>
      <c r="K108" s="12" t="str">
        <f t="shared" si="20"/>
        <v/>
      </c>
      <c r="L108" s="12" t="str">
        <f>IFERROR(IF(K108="A",-1,1)*IF(LEN(K108)&gt;0,INDEX(Data[Full Time Home Team Goals],ROWS($J$35:P108))-INDEX(Data[Full Time Away Team Goals],ROWS($J$35:P108)),""),"")</f>
        <v/>
      </c>
      <c r="M108" s="12" t="str">
        <f>IF(ISNUMBER(L108),ROWS($L$35:L108),"")</f>
        <v/>
      </c>
      <c r="N108" s="12" t="str">
        <f>IFERROR(SMALL($M$35:$M$414,ROWS($M$35:M108)),"")</f>
        <v/>
      </c>
      <c r="O108" s="12" t="str">
        <f t="shared" si="21"/>
        <v/>
      </c>
      <c r="P108" s="12" t="str">
        <f t="shared" si="22"/>
        <v/>
      </c>
      <c r="Q108" s="12" t="str">
        <f t="shared" si="23"/>
        <v/>
      </c>
      <c r="R108" s="12" t="str">
        <f t="shared" si="24"/>
        <v/>
      </c>
      <c r="S108" s="12" t="str">
        <f t="shared" si="25"/>
        <v/>
      </c>
      <c r="T108" s="12" t="str">
        <f t="shared" si="26"/>
        <v/>
      </c>
    </row>
    <row r="109" spans="1:20" x14ac:dyDescent="0.2">
      <c r="A109" s="27">
        <v>41930</v>
      </c>
      <c r="B109" s="12">
        <v>10</v>
      </c>
      <c r="C109" s="12" t="s">
        <v>29</v>
      </c>
      <c r="D109" s="12" t="s">
        <v>23</v>
      </c>
      <c r="E109" s="12" t="str">
        <f t="shared" si="17"/>
        <v/>
      </c>
      <c r="F109" s="12" t="str">
        <f>IFERROR(IF(E109="A",-1,1)*IF(LEN(E109)&gt;0,INDEX(Data[Full Time Home Team Goals],ROWS($J$35:J109))-INDEX(Data[Full Time Away Team Goals],ROWS($J$35:J109)),""),"")</f>
        <v/>
      </c>
      <c r="G109" s="12" t="str">
        <f>IF(ISNUMBER(F109),ROWS($F$35:F109),"")</f>
        <v/>
      </c>
      <c r="H109" s="12" t="str">
        <f>IFERROR(SMALL($G$35:$G$414,ROWS($G$35:G109)),"")</f>
        <v/>
      </c>
      <c r="I109" s="12" t="str">
        <f t="shared" si="18"/>
        <v/>
      </c>
      <c r="J109" s="12" t="str">
        <f t="shared" si="19"/>
        <v/>
      </c>
      <c r="K109" s="12" t="str">
        <f t="shared" si="20"/>
        <v/>
      </c>
      <c r="L109" s="12" t="str">
        <f>IFERROR(IF(K109="A",-1,1)*IF(LEN(K109)&gt;0,INDEX(Data[Full Time Home Team Goals],ROWS($J$35:P109))-INDEX(Data[Full Time Away Team Goals],ROWS($J$35:P109)),""),"")</f>
        <v/>
      </c>
      <c r="M109" s="12" t="str">
        <f>IF(ISNUMBER(L109),ROWS($L$35:L109),"")</f>
        <v/>
      </c>
      <c r="N109" s="12" t="str">
        <f>IFERROR(SMALL($M$35:$M$414,ROWS($M$35:M109)),"")</f>
        <v/>
      </c>
      <c r="O109" s="12" t="str">
        <f t="shared" si="21"/>
        <v/>
      </c>
      <c r="P109" s="12" t="str">
        <f t="shared" si="22"/>
        <v/>
      </c>
      <c r="Q109" s="12" t="str">
        <f t="shared" si="23"/>
        <v/>
      </c>
      <c r="R109" s="12" t="str">
        <f t="shared" si="24"/>
        <v/>
      </c>
      <c r="S109" s="12" t="str">
        <f t="shared" si="25"/>
        <v/>
      </c>
      <c r="T109" s="12" t="str">
        <f t="shared" si="26"/>
        <v/>
      </c>
    </row>
    <row r="110" spans="1:20" x14ac:dyDescent="0.2">
      <c r="A110" s="27">
        <v>41930</v>
      </c>
      <c r="B110" s="12">
        <v>10</v>
      </c>
      <c r="C110" s="12" t="s">
        <v>28</v>
      </c>
      <c r="D110" s="12" t="s">
        <v>6</v>
      </c>
      <c r="E110" s="12" t="str">
        <f t="shared" si="17"/>
        <v/>
      </c>
      <c r="F110" s="12" t="str">
        <f>IFERROR(IF(E110="A",-1,1)*IF(LEN(E110)&gt;0,INDEX(Data[Full Time Home Team Goals],ROWS($J$35:J110))-INDEX(Data[Full Time Away Team Goals],ROWS($J$35:J110)),""),"")</f>
        <v/>
      </c>
      <c r="G110" s="12" t="str">
        <f>IF(ISNUMBER(F110),ROWS($F$35:F110),"")</f>
        <v/>
      </c>
      <c r="H110" s="12" t="str">
        <f>IFERROR(SMALL($G$35:$G$414,ROWS($G$35:G110)),"")</f>
        <v/>
      </c>
      <c r="I110" s="12" t="str">
        <f t="shared" si="18"/>
        <v/>
      </c>
      <c r="J110" s="12" t="str">
        <f t="shared" si="19"/>
        <v/>
      </c>
      <c r="K110" s="12" t="str">
        <f t="shared" si="20"/>
        <v/>
      </c>
      <c r="L110" s="12" t="str">
        <f>IFERROR(IF(K110="A",-1,1)*IF(LEN(K110)&gt;0,INDEX(Data[Full Time Home Team Goals],ROWS($J$35:P110))-INDEX(Data[Full Time Away Team Goals],ROWS($J$35:P110)),""),"")</f>
        <v/>
      </c>
      <c r="M110" s="12" t="str">
        <f>IF(ISNUMBER(L110),ROWS($L$35:L110),"")</f>
        <v/>
      </c>
      <c r="N110" s="12" t="str">
        <f>IFERROR(SMALL($M$35:$M$414,ROWS($M$35:M110)),"")</f>
        <v/>
      </c>
      <c r="O110" s="12" t="str">
        <f t="shared" si="21"/>
        <v/>
      </c>
      <c r="P110" s="12" t="str">
        <f t="shared" si="22"/>
        <v/>
      </c>
      <c r="Q110" s="12" t="str">
        <f t="shared" si="23"/>
        <v/>
      </c>
      <c r="R110" s="12" t="str">
        <f t="shared" si="24"/>
        <v/>
      </c>
      <c r="S110" s="12" t="str">
        <f t="shared" si="25"/>
        <v/>
      </c>
      <c r="T110" s="12" t="str">
        <f t="shared" si="26"/>
        <v/>
      </c>
    </row>
    <row r="111" spans="1:20" x14ac:dyDescent="0.2">
      <c r="A111" s="27">
        <v>41930</v>
      </c>
      <c r="B111" s="12">
        <v>10</v>
      </c>
      <c r="C111" s="12" t="s">
        <v>26</v>
      </c>
      <c r="D111" s="12" t="s">
        <v>20</v>
      </c>
      <c r="E111" s="12" t="str">
        <f t="shared" si="17"/>
        <v/>
      </c>
      <c r="F111" s="12" t="str">
        <f>IFERROR(IF(E111="A",-1,1)*IF(LEN(E111)&gt;0,INDEX(Data[Full Time Home Team Goals],ROWS($J$35:J111))-INDEX(Data[Full Time Away Team Goals],ROWS($J$35:J111)),""),"")</f>
        <v/>
      </c>
      <c r="G111" s="12" t="str">
        <f>IF(ISNUMBER(F111),ROWS($F$35:F111),"")</f>
        <v/>
      </c>
      <c r="H111" s="12" t="str">
        <f>IFERROR(SMALL($G$35:$G$414,ROWS($G$35:G111)),"")</f>
        <v/>
      </c>
      <c r="I111" s="12" t="str">
        <f t="shared" si="18"/>
        <v/>
      </c>
      <c r="J111" s="12" t="str">
        <f t="shared" si="19"/>
        <v/>
      </c>
      <c r="K111" s="12" t="str">
        <f t="shared" si="20"/>
        <v/>
      </c>
      <c r="L111" s="12" t="str">
        <f>IFERROR(IF(K111="A",-1,1)*IF(LEN(K111)&gt;0,INDEX(Data[Full Time Home Team Goals],ROWS($J$35:P111))-INDEX(Data[Full Time Away Team Goals],ROWS($J$35:P111)),""),"")</f>
        <v/>
      </c>
      <c r="M111" s="12" t="str">
        <f>IF(ISNUMBER(L111),ROWS($L$35:L111),"")</f>
        <v/>
      </c>
      <c r="N111" s="12" t="str">
        <f>IFERROR(SMALL($M$35:$M$414,ROWS($M$35:M111)),"")</f>
        <v/>
      </c>
      <c r="O111" s="12" t="str">
        <f t="shared" si="21"/>
        <v/>
      </c>
      <c r="P111" s="12" t="str">
        <f t="shared" si="22"/>
        <v/>
      </c>
      <c r="Q111" s="12" t="str">
        <f t="shared" si="23"/>
        <v/>
      </c>
      <c r="R111" s="12" t="str">
        <f t="shared" si="24"/>
        <v/>
      </c>
      <c r="S111" s="12" t="str">
        <f t="shared" si="25"/>
        <v/>
      </c>
      <c r="T111" s="12" t="str">
        <f t="shared" si="26"/>
        <v/>
      </c>
    </row>
    <row r="112" spans="1:20" x14ac:dyDescent="0.2">
      <c r="A112" s="27">
        <v>41931</v>
      </c>
      <c r="B112" s="12">
        <v>11</v>
      </c>
      <c r="C112" s="12" t="s">
        <v>13</v>
      </c>
      <c r="D112" s="12" t="s">
        <v>25</v>
      </c>
      <c r="E112" s="12" t="str">
        <f t="shared" si="17"/>
        <v/>
      </c>
      <c r="F112" s="12" t="str">
        <f>IFERROR(IF(E112="A",-1,1)*IF(LEN(E112)&gt;0,INDEX(Data[Full Time Home Team Goals],ROWS($J$35:J112))-INDEX(Data[Full Time Away Team Goals],ROWS($J$35:J112)),""),"")</f>
        <v/>
      </c>
      <c r="G112" s="12" t="str">
        <f>IF(ISNUMBER(F112),ROWS($F$35:F112),"")</f>
        <v/>
      </c>
      <c r="H112" s="12" t="str">
        <f>IFERROR(SMALL($G$35:$G$414,ROWS($G$35:G112)),"")</f>
        <v/>
      </c>
      <c r="I112" s="12" t="str">
        <f t="shared" si="18"/>
        <v/>
      </c>
      <c r="J112" s="12" t="str">
        <f t="shared" si="19"/>
        <v/>
      </c>
      <c r="K112" s="12" t="str">
        <f t="shared" si="20"/>
        <v/>
      </c>
      <c r="L112" s="12" t="str">
        <f>IFERROR(IF(K112="A",-1,1)*IF(LEN(K112)&gt;0,INDEX(Data[Full Time Home Team Goals],ROWS($J$35:P112))-INDEX(Data[Full Time Away Team Goals],ROWS($J$35:P112)),""),"")</f>
        <v/>
      </c>
      <c r="M112" s="12" t="str">
        <f>IF(ISNUMBER(L112),ROWS($L$35:L112),"")</f>
        <v/>
      </c>
      <c r="N112" s="12" t="str">
        <f>IFERROR(SMALL($M$35:$M$414,ROWS($M$35:M112)),"")</f>
        <v/>
      </c>
      <c r="O112" s="12" t="str">
        <f t="shared" si="21"/>
        <v/>
      </c>
      <c r="P112" s="12" t="str">
        <f t="shared" si="22"/>
        <v/>
      </c>
      <c r="Q112" s="12" t="str">
        <f t="shared" si="23"/>
        <v/>
      </c>
      <c r="R112" s="12" t="str">
        <f t="shared" si="24"/>
        <v/>
      </c>
      <c r="S112" s="12" t="str">
        <f t="shared" si="25"/>
        <v/>
      </c>
      <c r="T112" s="12" t="str">
        <f t="shared" si="26"/>
        <v/>
      </c>
    </row>
    <row r="113" spans="1:20" x14ac:dyDescent="0.2">
      <c r="A113" s="27">
        <v>41931</v>
      </c>
      <c r="B113" s="12">
        <v>11</v>
      </c>
      <c r="C113" s="12" t="s">
        <v>16</v>
      </c>
      <c r="D113" s="12" t="s">
        <v>11</v>
      </c>
      <c r="E113" s="12" t="str">
        <f t="shared" si="17"/>
        <v/>
      </c>
      <c r="F113" s="12" t="str">
        <f>IFERROR(IF(E113="A",-1,1)*IF(LEN(E113)&gt;0,INDEX(Data[Full Time Home Team Goals],ROWS($J$35:J113))-INDEX(Data[Full Time Away Team Goals],ROWS($J$35:J113)),""),"")</f>
        <v/>
      </c>
      <c r="G113" s="12" t="str">
        <f>IF(ISNUMBER(F113),ROWS($F$35:F113),"")</f>
        <v/>
      </c>
      <c r="H113" s="12" t="str">
        <f>IFERROR(SMALL($G$35:$G$414,ROWS($G$35:G113)),"")</f>
        <v/>
      </c>
      <c r="I113" s="12" t="str">
        <f t="shared" si="18"/>
        <v/>
      </c>
      <c r="J113" s="12" t="str">
        <f t="shared" si="19"/>
        <v/>
      </c>
      <c r="K113" s="12" t="str">
        <f t="shared" si="20"/>
        <v>A</v>
      </c>
      <c r="L113" s="12">
        <f>IFERROR(IF(K113="A",-1,1)*IF(LEN(K113)&gt;0,INDEX(Data[Full Time Home Team Goals],ROWS($J$35:P113))-INDEX(Data[Full Time Away Team Goals],ROWS($J$35:P113)),""),"")</f>
        <v>-1</v>
      </c>
      <c r="M113" s="12">
        <f>IF(ISNUMBER(L113),ROWS($L$35:L113),"")</f>
        <v>79</v>
      </c>
      <c r="N113" s="12" t="str">
        <f>IFERROR(SMALL($M$35:$M$414,ROWS($M$35:M113)),"")</f>
        <v/>
      </c>
      <c r="O113" s="12" t="str">
        <f t="shared" si="21"/>
        <v/>
      </c>
      <c r="P113" s="12" t="str">
        <f t="shared" si="22"/>
        <v/>
      </c>
      <c r="Q113" s="12" t="str">
        <f t="shared" si="23"/>
        <v/>
      </c>
      <c r="R113" s="12" t="str">
        <f t="shared" si="24"/>
        <v/>
      </c>
      <c r="S113" s="12" t="str">
        <f t="shared" si="25"/>
        <v/>
      </c>
      <c r="T113" s="12" t="str">
        <f t="shared" si="26"/>
        <v/>
      </c>
    </row>
    <row r="114" spans="1:20" x14ac:dyDescent="0.2">
      <c r="A114" s="27">
        <v>41932</v>
      </c>
      <c r="B114" s="12">
        <v>11</v>
      </c>
      <c r="C114" s="12" t="s">
        <v>19</v>
      </c>
      <c r="D114" s="12" t="s">
        <v>10</v>
      </c>
      <c r="E114" s="12" t="str">
        <f t="shared" si="17"/>
        <v>A</v>
      </c>
      <c r="F114" s="12">
        <f>IFERROR(IF(E114="A",-1,1)*IF(LEN(E114)&gt;0,INDEX(Data[Full Time Home Team Goals],ROWS($J$35:J114))-INDEX(Data[Full Time Away Team Goals],ROWS($J$35:J114)),""),"")</f>
        <v>0</v>
      </c>
      <c r="G114" s="12">
        <f>IF(ISNUMBER(F114),ROWS($F$35:F114),"")</f>
        <v>80</v>
      </c>
      <c r="H114" s="12" t="str">
        <f>IFERROR(SMALL($G$35:$G$414,ROWS($G$35:G114)),"")</f>
        <v/>
      </c>
      <c r="I114" s="12" t="str">
        <f t="shared" si="18"/>
        <v/>
      </c>
      <c r="J114" s="12" t="str">
        <f t="shared" si="19"/>
        <v/>
      </c>
      <c r="K114" s="12" t="str">
        <f t="shared" si="20"/>
        <v/>
      </c>
      <c r="L114" s="12" t="str">
        <f>IFERROR(IF(K114="A",-1,1)*IF(LEN(K114)&gt;0,INDEX(Data[Full Time Home Team Goals],ROWS($J$35:P114))-INDEX(Data[Full Time Away Team Goals],ROWS($J$35:P114)),""),"")</f>
        <v/>
      </c>
      <c r="M114" s="12" t="str">
        <f>IF(ISNUMBER(L114),ROWS($L$35:L114),"")</f>
        <v/>
      </c>
      <c r="N114" s="12" t="str">
        <f>IFERROR(SMALL($M$35:$M$414,ROWS($M$35:M114)),"")</f>
        <v/>
      </c>
      <c r="O114" s="12" t="str">
        <f t="shared" si="21"/>
        <v/>
      </c>
      <c r="P114" s="12" t="str">
        <f t="shared" si="22"/>
        <v/>
      </c>
      <c r="Q114" s="12" t="str">
        <f t="shared" si="23"/>
        <v/>
      </c>
      <c r="R114" s="12" t="str">
        <f t="shared" si="24"/>
        <v/>
      </c>
      <c r="S114" s="12" t="str">
        <f t="shared" si="25"/>
        <v/>
      </c>
      <c r="T114" s="12" t="str">
        <f t="shared" si="26"/>
        <v/>
      </c>
    </row>
    <row r="115" spans="1:20" x14ac:dyDescent="0.2">
      <c r="A115" s="27">
        <v>41937</v>
      </c>
      <c r="B115" s="12">
        <v>11</v>
      </c>
      <c r="C115" s="12" t="s">
        <v>25</v>
      </c>
      <c r="D115" s="12" t="s">
        <v>14</v>
      </c>
      <c r="E115" s="12" t="str">
        <f t="shared" si="17"/>
        <v/>
      </c>
      <c r="F115" s="12" t="str">
        <f>IFERROR(IF(E115="A",-1,1)*IF(LEN(E115)&gt;0,INDEX(Data[Full Time Home Team Goals],ROWS($J$35:J115))-INDEX(Data[Full Time Away Team Goals],ROWS($J$35:J115)),""),"")</f>
        <v/>
      </c>
      <c r="G115" s="12" t="str">
        <f>IF(ISNUMBER(F115),ROWS($F$35:F115),"")</f>
        <v/>
      </c>
      <c r="H115" s="12" t="str">
        <f>IFERROR(SMALL($G$35:$G$414,ROWS($G$35:G115)),"")</f>
        <v/>
      </c>
      <c r="I115" s="12" t="str">
        <f t="shared" si="18"/>
        <v/>
      </c>
      <c r="J115" s="12" t="str">
        <f t="shared" si="19"/>
        <v/>
      </c>
      <c r="K115" s="12" t="str">
        <f t="shared" si="20"/>
        <v/>
      </c>
      <c r="L115" s="12" t="str">
        <f>IFERROR(IF(K115="A",-1,1)*IF(LEN(K115)&gt;0,INDEX(Data[Full Time Home Team Goals],ROWS($J$35:P115))-INDEX(Data[Full Time Away Team Goals],ROWS($J$35:P115)),""),"")</f>
        <v/>
      </c>
      <c r="M115" s="12" t="str">
        <f>IF(ISNUMBER(L115),ROWS($L$35:L115),"")</f>
        <v/>
      </c>
      <c r="N115" s="12" t="str">
        <f>IFERROR(SMALL($M$35:$M$414,ROWS($M$35:M115)),"")</f>
        <v/>
      </c>
      <c r="O115" s="12" t="str">
        <f t="shared" si="21"/>
        <v/>
      </c>
      <c r="P115" s="12" t="str">
        <f t="shared" si="22"/>
        <v/>
      </c>
      <c r="Q115" s="12" t="str">
        <f t="shared" si="23"/>
        <v/>
      </c>
      <c r="R115" s="12" t="str">
        <f t="shared" si="24"/>
        <v/>
      </c>
      <c r="S115" s="12" t="str">
        <f t="shared" si="25"/>
        <v/>
      </c>
      <c r="T115" s="12" t="str">
        <f t="shared" si="26"/>
        <v/>
      </c>
    </row>
    <row r="116" spans="1:20" x14ac:dyDescent="0.2">
      <c r="A116" s="27">
        <v>41937</v>
      </c>
      <c r="B116" s="12">
        <v>11</v>
      </c>
      <c r="C116" s="12" t="s">
        <v>26</v>
      </c>
      <c r="D116" s="12" t="s">
        <v>16</v>
      </c>
      <c r="E116" s="12" t="str">
        <f t="shared" si="17"/>
        <v/>
      </c>
      <c r="F116" s="12" t="str">
        <f>IFERROR(IF(E116="A",-1,1)*IF(LEN(E116)&gt;0,INDEX(Data[Full Time Home Team Goals],ROWS($J$35:J116))-INDEX(Data[Full Time Away Team Goals],ROWS($J$35:J116)),""),"")</f>
        <v/>
      </c>
      <c r="G116" s="12" t="str">
        <f>IF(ISNUMBER(F116),ROWS($F$35:F116),"")</f>
        <v/>
      </c>
      <c r="H116" s="12" t="str">
        <f>IFERROR(SMALL($G$35:$G$414,ROWS($G$35:G116)),"")</f>
        <v/>
      </c>
      <c r="I116" s="12" t="str">
        <f t="shared" si="18"/>
        <v/>
      </c>
      <c r="J116" s="12" t="str">
        <f t="shared" si="19"/>
        <v/>
      </c>
      <c r="K116" s="12" t="str">
        <f t="shared" si="20"/>
        <v/>
      </c>
      <c r="L116" s="12" t="str">
        <f>IFERROR(IF(K116="A",-1,1)*IF(LEN(K116)&gt;0,INDEX(Data[Full Time Home Team Goals],ROWS($J$35:P116))-INDEX(Data[Full Time Away Team Goals],ROWS($J$35:P116)),""),"")</f>
        <v/>
      </c>
      <c r="M116" s="12" t="str">
        <f>IF(ISNUMBER(L116),ROWS($L$35:L116),"")</f>
        <v/>
      </c>
      <c r="N116" s="12" t="str">
        <f>IFERROR(SMALL($M$35:$M$414,ROWS($M$35:M116)),"")</f>
        <v/>
      </c>
      <c r="O116" s="12" t="str">
        <f t="shared" si="21"/>
        <v/>
      </c>
      <c r="P116" s="12" t="str">
        <f t="shared" si="22"/>
        <v/>
      </c>
      <c r="Q116" s="12" t="str">
        <f t="shared" si="23"/>
        <v/>
      </c>
      <c r="R116" s="12" t="str">
        <f t="shared" si="24"/>
        <v/>
      </c>
      <c r="S116" s="12" t="str">
        <f t="shared" si="25"/>
        <v/>
      </c>
      <c r="T116" s="12" t="str">
        <f t="shared" si="26"/>
        <v/>
      </c>
    </row>
    <row r="117" spans="1:20" x14ac:dyDescent="0.2">
      <c r="A117" s="27">
        <v>41937</v>
      </c>
      <c r="B117" s="12">
        <v>11</v>
      </c>
      <c r="C117" s="12" t="s">
        <v>20</v>
      </c>
      <c r="D117" s="12" t="s">
        <v>1</v>
      </c>
      <c r="E117" s="12" t="str">
        <f t="shared" si="17"/>
        <v/>
      </c>
      <c r="F117" s="12" t="str">
        <f>IFERROR(IF(E117="A",-1,1)*IF(LEN(E117)&gt;0,INDEX(Data[Full Time Home Team Goals],ROWS($J$35:J117))-INDEX(Data[Full Time Away Team Goals],ROWS($J$35:J117)),""),"")</f>
        <v/>
      </c>
      <c r="G117" s="12" t="str">
        <f>IF(ISNUMBER(F117),ROWS($F$35:F117),"")</f>
        <v/>
      </c>
      <c r="H117" s="12" t="str">
        <f>IFERROR(SMALL($G$35:$G$414,ROWS($G$35:G117)),"")</f>
        <v/>
      </c>
      <c r="I117" s="12" t="str">
        <f t="shared" si="18"/>
        <v/>
      </c>
      <c r="J117" s="12" t="str">
        <f t="shared" si="19"/>
        <v/>
      </c>
      <c r="K117" s="12" t="str">
        <f t="shared" si="20"/>
        <v/>
      </c>
      <c r="L117" s="12" t="str">
        <f>IFERROR(IF(K117="A",-1,1)*IF(LEN(K117)&gt;0,INDEX(Data[Full Time Home Team Goals],ROWS($J$35:P117))-INDEX(Data[Full Time Away Team Goals],ROWS($J$35:P117)),""),"")</f>
        <v/>
      </c>
      <c r="M117" s="12" t="str">
        <f>IF(ISNUMBER(L117),ROWS($L$35:L117),"")</f>
        <v/>
      </c>
      <c r="N117" s="12" t="str">
        <f>IFERROR(SMALL($M$35:$M$414,ROWS($M$35:M117)),"")</f>
        <v/>
      </c>
      <c r="O117" s="12" t="str">
        <f t="shared" si="21"/>
        <v/>
      </c>
      <c r="P117" s="12" t="str">
        <f t="shared" si="22"/>
        <v/>
      </c>
      <c r="Q117" s="12" t="str">
        <f t="shared" si="23"/>
        <v/>
      </c>
      <c r="R117" s="12" t="str">
        <f t="shared" si="24"/>
        <v/>
      </c>
      <c r="S117" s="12" t="str">
        <f t="shared" si="25"/>
        <v/>
      </c>
      <c r="T117" s="12" t="str">
        <f t="shared" si="26"/>
        <v/>
      </c>
    </row>
    <row r="118" spans="1:20" x14ac:dyDescent="0.2">
      <c r="A118" s="27">
        <v>41937</v>
      </c>
      <c r="B118" s="12">
        <v>11</v>
      </c>
      <c r="C118" s="12" t="s">
        <v>11</v>
      </c>
      <c r="D118" s="12" t="s">
        <v>6</v>
      </c>
      <c r="E118" s="12" t="str">
        <f t="shared" si="17"/>
        <v/>
      </c>
      <c r="F118" s="12" t="str">
        <f>IFERROR(IF(E118="A",-1,1)*IF(LEN(E118)&gt;0,INDEX(Data[Full Time Home Team Goals],ROWS($J$35:J118))-INDEX(Data[Full Time Away Team Goals],ROWS($J$35:J118)),""),"")</f>
        <v/>
      </c>
      <c r="G118" s="12" t="str">
        <f>IF(ISNUMBER(F118),ROWS($F$35:F118),"")</f>
        <v/>
      </c>
      <c r="H118" s="12" t="str">
        <f>IFERROR(SMALL($G$35:$G$414,ROWS($G$35:G118)),"")</f>
        <v/>
      </c>
      <c r="I118" s="12" t="str">
        <f t="shared" si="18"/>
        <v/>
      </c>
      <c r="J118" s="12" t="str">
        <f t="shared" si="19"/>
        <v/>
      </c>
      <c r="K118" s="12" t="str">
        <f t="shared" si="20"/>
        <v>H</v>
      </c>
      <c r="L118" s="12">
        <f>IFERROR(IF(K118="A",-1,1)*IF(LEN(K118)&gt;0,INDEX(Data[Full Time Home Team Goals],ROWS($J$35:P118))-INDEX(Data[Full Time Away Team Goals],ROWS($J$35:P118)),""),"")</f>
        <v>2</v>
      </c>
      <c r="M118" s="12">
        <f>IF(ISNUMBER(L118),ROWS($L$35:L118),"")</f>
        <v>84</v>
      </c>
      <c r="N118" s="12" t="str">
        <f>IFERROR(SMALL($M$35:$M$414,ROWS($M$35:M118)),"")</f>
        <v/>
      </c>
      <c r="O118" s="12" t="str">
        <f t="shared" si="21"/>
        <v/>
      </c>
      <c r="P118" s="12" t="str">
        <f t="shared" si="22"/>
        <v/>
      </c>
      <c r="Q118" s="12" t="str">
        <f t="shared" si="23"/>
        <v/>
      </c>
      <c r="R118" s="12" t="str">
        <f t="shared" si="24"/>
        <v/>
      </c>
      <c r="S118" s="12" t="str">
        <f t="shared" si="25"/>
        <v/>
      </c>
      <c r="T118" s="12" t="str">
        <f t="shared" si="26"/>
        <v/>
      </c>
    </row>
    <row r="119" spans="1:20" x14ac:dyDescent="0.2">
      <c r="A119" s="27">
        <v>41937</v>
      </c>
      <c r="B119" s="12">
        <v>11</v>
      </c>
      <c r="C119" s="12" t="s">
        <v>19</v>
      </c>
      <c r="D119" s="12" t="s">
        <v>2</v>
      </c>
      <c r="E119" s="12" t="str">
        <f t="shared" si="17"/>
        <v/>
      </c>
      <c r="F119" s="12" t="str">
        <f>IFERROR(IF(E119="A",-1,1)*IF(LEN(E119)&gt;0,INDEX(Data[Full Time Home Team Goals],ROWS($J$35:J119))-INDEX(Data[Full Time Away Team Goals],ROWS($J$35:J119)),""),"")</f>
        <v/>
      </c>
      <c r="G119" s="12" t="str">
        <f>IF(ISNUMBER(F119),ROWS($F$35:F119),"")</f>
        <v/>
      </c>
      <c r="H119" s="12" t="str">
        <f>IFERROR(SMALL($G$35:$G$414,ROWS($G$35:G119)),"")</f>
        <v/>
      </c>
      <c r="I119" s="12" t="str">
        <f t="shared" si="18"/>
        <v/>
      </c>
      <c r="J119" s="12" t="str">
        <f t="shared" si="19"/>
        <v/>
      </c>
      <c r="K119" s="12" t="str">
        <f t="shared" si="20"/>
        <v/>
      </c>
      <c r="L119" s="12" t="str">
        <f>IFERROR(IF(K119="A",-1,1)*IF(LEN(K119)&gt;0,INDEX(Data[Full Time Home Team Goals],ROWS($J$35:P119))-INDEX(Data[Full Time Away Team Goals],ROWS($J$35:P119)),""),"")</f>
        <v/>
      </c>
      <c r="M119" s="12" t="str">
        <f>IF(ISNUMBER(L119),ROWS($L$35:L119),"")</f>
        <v/>
      </c>
      <c r="N119" s="12" t="str">
        <f>IFERROR(SMALL($M$35:$M$414,ROWS($M$35:M119)),"")</f>
        <v/>
      </c>
      <c r="O119" s="12" t="str">
        <f t="shared" si="21"/>
        <v/>
      </c>
      <c r="P119" s="12" t="str">
        <f t="shared" si="22"/>
        <v/>
      </c>
      <c r="Q119" s="12" t="str">
        <f t="shared" si="23"/>
        <v/>
      </c>
      <c r="R119" s="12" t="str">
        <f t="shared" si="24"/>
        <v/>
      </c>
      <c r="S119" s="12" t="str">
        <f t="shared" si="25"/>
        <v/>
      </c>
      <c r="T119" s="12" t="str">
        <f t="shared" si="26"/>
        <v/>
      </c>
    </row>
    <row r="120" spans="1:20" x14ac:dyDescent="0.2">
      <c r="A120" s="27">
        <v>41937</v>
      </c>
      <c r="B120" s="12">
        <v>11</v>
      </c>
      <c r="C120" s="12" t="s">
        <v>22</v>
      </c>
      <c r="D120" s="12" t="s">
        <v>29</v>
      </c>
      <c r="E120" s="12" t="str">
        <f t="shared" si="17"/>
        <v/>
      </c>
      <c r="F120" s="12" t="str">
        <f>IFERROR(IF(E120="A",-1,1)*IF(LEN(E120)&gt;0,INDEX(Data[Full Time Home Team Goals],ROWS($J$35:J120))-INDEX(Data[Full Time Away Team Goals],ROWS($J$35:J120)),""),"")</f>
        <v/>
      </c>
      <c r="G120" s="12" t="str">
        <f>IF(ISNUMBER(F120),ROWS($F$35:F120),"")</f>
        <v/>
      </c>
      <c r="H120" s="12" t="str">
        <f>IFERROR(SMALL($G$35:$G$414,ROWS($G$35:G120)),"")</f>
        <v/>
      </c>
      <c r="I120" s="12" t="str">
        <f t="shared" si="18"/>
        <v/>
      </c>
      <c r="J120" s="12" t="str">
        <f t="shared" si="19"/>
        <v/>
      </c>
      <c r="K120" s="12" t="str">
        <f t="shared" si="20"/>
        <v/>
      </c>
      <c r="L120" s="12" t="str">
        <f>IFERROR(IF(K120="A",-1,1)*IF(LEN(K120)&gt;0,INDEX(Data[Full Time Home Team Goals],ROWS($J$35:P120))-INDEX(Data[Full Time Away Team Goals],ROWS($J$35:P120)),""),"")</f>
        <v/>
      </c>
      <c r="M120" s="12" t="str">
        <f>IF(ISNUMBER(L120),ROWS($L$35:L120),"")</f>
        <v/>
      </c>
      <c r="N120" s="12" t="str">
        <f>IFERROR(SMALL($M$35:$M$414,ROWS($M$35:M120)),"")</f>
        <v/>
      </c>
      <c r="O120" s="12" t="str">
        <f t="shared" si="21"/>
        <v/>
      </c>
      <c r="P120" s="12" t="str">
        <f t="shared" si="22"/>
        <v/>
      </c>
      <c r="Q120" s="12" t="str">
        <f t="shared" si="23"/>
        <v/>
      </c>
      <c r="R120" s="12" t="str">
        <f t="shared" si="24"/>
        <v/>
      </c>
      <c r="S120" s="12" t="str">
        <f t="shared" si="25"/>
        <v/>
      </c>
      <c r="T120" s="12" t="str">
        <f t="shared" si="26"/>
        <v/>
      </c>
    </row>
    <row r="121" spans="1:20" x14ac:dyDescent="0.2">
      <c r="A121" s="27">
        <v>41938</v>
      </c>
      <c r="B121" s="12">
        <v>12</v>
      </c>
      <c r="C121" s="12" t="s">
        <v>31</v>
      </c>
      <c r="D121" s="12" t="s">
        <v>7</v>
      </c>
      <c r="E121" s="12" t="str">
        <f t="shared" si="17"/>
        <v/>
      </c>
      <c r="F121" s="12" t="str">
        <f>IFERROR(IF(E121="A",-1,1)*IF(LEN(E121)&gt;0,INDEX(Data[Full Time Home Team Goals],ROWS($J$35:J121))-INDEX(Data[Full Time Away Team Goals],ROWS($J$35:J121)),""),"")</f>
        <v/>
      </c>
      <c r="G121" s="12" t="str">
        <f>IF(ISNUMBER(F121),ROWS($F$35:F121),"")</f>
        <v/>
      </c>
      <c r="H121" s="12" t="str">
        <f>IFERROR(SMALL($G$35:$G$414,ROWS($G$35:G121)),"")</f>
        <v/>
      </c>
      <c r="I121" s="12" t="str">
        <f t="shared" si="18"/>
        <v/>
      </c>
      <c r="J121" s="12" t="str">
        <f t="shared" si="19"/>
        <v/>
      </c>
      <c r="K121" s="12" t="str">
        <f t="shared" si="20"/>
        <v/>
      </c>
      <c r="L121" s="12" t="str">
        <f>IFERROR(IF(K121="A",-1,1)*IF(LEN(K121)&gt;0,INDEX(Data[Full Time Home Team Goals],ROWS($J$35:P121))-INDEX(Data[Full Time Away Team Goals],ROWS($J$35:P121)),""),"")</f>
        <v/>
      </c>
      <c r="M121" s="12" t="str">
        <f>IF(ISNUMBER(L121),ROWS($L$35:L121),"")</f>
        <v/>
      </c>
      <c r="N121" s="12" t="str">
        <f>IFERROR(SMALL($M$35:$M$414,ROWS($M$35:M121)),"")</f>
        <v/>
      </c>
      <c r="O121" s="12" t="str">
        <f t="shared" si="21"/>
        <v/>
      </c>
      <c r="P121" s="12" t="str">
        <f t="shared" si="22"/>
        <v/>
      </c>
      <c r="Q121" s="12" t="str">
        <f t="shared" si="23"/>
        <v/>
      </c>
      <c r="R121" s="12" t="str">
        <f t="shared" si="24"/>
        <v/>
      </c>
      <c r="S121" s="12" t="str">
        <f t="shared" si="25"/>
        <v/>
      </c>
      <c r="T121" s="12" t="str">
        <f t="shared" si="26"/>
        <v/>
      </c>
    </row>
    <row r="122" spans="1:20" x14ac:dyDescent="0.2">
      <c r="A122" s="27">
        <v>41938</v>
      </c>
      <c r="B122" s="12">
        <v>12</v>
      </c>
      <c r="C122" s="12" t="s">
        <v>10</v>
      </c>
      <c r="D122" s="12" t="s">
        <v>32</v>
      </c>
      <c r="E122" s="12" t="str">
        <f t="shared" si="17"/>
        <v>H</v>
      </c>
      <c r="F122" s="12">
        <f>IFERROR(IF(E122="A",-1,1)*IF(LEN(E122)&gt;0,INDEX(Data[Full Time Home Team Goals],ROWS($J$35:J122))-INDEX(Data[Full Time Away Team Goals],ROWS($J$35:J122)),""),"")</f>
        <v>0</v>
      </c>
      <c r="G122" s="12">
        <f>IF(ISNUMBER(F122),ROWS($F$35:F122),"")</f>
        <v>88</v>
      </c>
      <c r="H122" s="12" t="str">
        <f>IFERROR(SMALL($G$35:$G$414,ROWS($G$35:G122)),"")</f>
        <v/>
      </c>
      <c r="I122" s="12" t="str">
        <f t="shared" si="18"/>
        <v/>
      </c>
      <c r="J122" s="12" t="str">
        <f t="shared" si="19"/>
        <v/>
      </c>
      <c r="K122" s="12" t="str">
        <f t="shared" si="20"/>
        <v/>
      </c>
      <c r="L122" s="12" t="str">
        <f>IFERROR(IF(K122="A",-1,1)*IF(LEN(K122)&gt;0,INDEX(Data[Full Time Home Team Goals],ROWS($J$35:P122))-INDEX(Data[Full Time Away Team Goals],ROWS($J$35:P122)),""),"")</f>
        <v/>
      </c>
      <c r="M122" s="12" t="str">
        <f>IF(ISNUMBER(L122),ROWS($L$35:L122),"")</f>
        <v/>
      </c>
      <c r="N122" s="12" t="str">
        <f>IFERROR(SMALL($M$35:$M$414,ROWS($M$35:M122)),"")</f>
        <v/>
      </c>
      <c r="O122" s="12" t="str">
        <f t="shared" si="21"/>
        <v/>
      </c>
      <c r="P122" s="12" t="str">
        <f t="shared" si="22"/>
        <v/>
      </c>
      <c r="Q122" s="12" t="str">
        <f t="shared" si="23"/>
        <v/>
      </c>
      <c r="R122" s="12" t="str">
        <f t="shared" si="24"/>
        <v/>
      </c>
      <c r="S122" s="12" t="str">
        <f t="shared" si="25"/>
        <v/>
      </c>
      <c r="T122" s="12" t="str">
        <f t="shared" si="26"/>
        <v/>
      </c>
    </row>
    <row r="123" spans="1:20" x14ac:dyDescent="0.2">
      <c r="A123" s="27">
        <v>41938</v>
      </c>
      <c r="B123" s="12">
        <v>12</v>
      </c>
      <c r="C123" s="12" t="s">
        <v>23</v>
      </c>
      <c r="D123" s="12" t="s">
        <v>28</v>
      </c>
      <c r="E123" s="12" t="str">
        <f t="shared" si="17"/>
        <v/>
      </c>
      <c r="F123" s="12" t="str">
        <f>IFERROR(IF(E123="A",-1,1)*IF(LEN(E123)&gt;0,INDEX(Data[Full Time Home Team Goals],ROWS($J$35:J123))-INDEX(Data[Full Time Away Team Goals],ROWS($J$35:J123)),""),"")</f>
        <v/>
      </c>
      <c r="G123" s="12" t="str">
        <f>IF(ISNUMBER(F123),ROWS($F$35:F123),"")</f>
        <v/>
      </c>
      <c r="H123" s="12" t="str">
        <f>IFERROR(SMALL($G$35:$G$414,ROWS($G$35:G123)),"")</f>
        <v/>
      </c>
      <c r="I123" s="12" t="str">
        <f t="shared" si="18"/>
        <v/>
      </c>
      <c r="J123" s="12" t="str">
        <f t="shared" si="19"/>
        <v/>
      </c>
      <c r="K123" s="12" t="str">
        <f t="shared" si="20"/>
        <v/>
      </c>
      <c r="L123" s="12" t="str">
        <f>IFERROR(IF(K123="A",-1,1)*IF(LEN(K123)&gt;0,INDEX(Data[Full Time Home Team Goals],ROWS($J$35:P123))-INDEX(Data[Full Time Away Team Goals],ROWS($J$35:P123)),""),"")</f>
        <v/>
      </c>
      <c r="M123" s="12" t="str">
        <f>IF(ISNUMBER(L123),ROWS($L$35:L123),"")</f>
        <v/>
      </c>
      <c r="N123" s="12" t="str">
        <f>IFERROR(SMALL($M$35:$M$414,ROWS($M$35:M123)),"")</f>
        <v/>
      </c>
      <c r="O123" s="12" t="str">
        <f t="shared" si="21"/>
        <v/>
      </c>
      <c r="P123" s="12" t="str">
        <f t="shared" si="22"/>
        <v/>
      </c>
      <c r="Q123" s="12" t="str">
        <f t="shared" si="23"/>
        <v/>
      </c>
      <c r="R123" s="12" t="str">
        <f t="shared" si="24"/>
        <v/>
      </c>
      <c r="S123" s="12" t="str">
        <f t="shared" si="25"/>
        <v/>
      </c>
      <c r="T123" s="12" t="str">
        <f t="shared" si="26"/>
        <v/>
      </c>
    </row>
    <row r="124" spans="1:20" x14ac:dyDescent="0.2">
      <c r="A124" s="27">
        <v>41939</v>
      </c>
      <c r="B124" s="12">
        <v>12</v>
      </c>
      <c r="C124" s="12" t="s">
        <v>13</v>
      </c>
      <c r="D124" s="12" t="s">
        <v>17</v>
      </c>
      <c r="E124" s="12" t="str">
        <f t="shared" si="17"/>
        <v/>
      </c>
      <c r="F124" s="12" t="str">
        <f>IFERROR(IF(E124="A",-1,1)*IF(LEN(E124)&gt;0,INDEX(Data[Full Time Home Team Goals],ROWS($J$35:J124))-INDEX(Data[Full Time Away Team Goals],ROWS($J$35:J124)),""),"")</f>
        <v/>
      </c>
      <c r="G124" s="12" t="str">
        <f>IF(ISNUMBER(F124),ROWS($F$35:F124),"")</f>
        <v/>
      </c>
      <c r="H124" s="12" t="str">
        <f>IFERROR(SMALL($G$35:$G$414,ROWS($G$35:G124)),"")</f>
        <v/>
      </c>
      <c r="I124" s="12" t="str">
        <f t="shared" si="18"/>
        <v/>
      </c>
      <c r="J124" s="12" t="str">
        <f t="shared" si="19"/>
        <v/>
      </c>
      <c r="K124" s="12" t="str">
        <f t="shared" si="20"/>
        <v/>
      </c>
      <c r="L124" s="12" t="str">
        <f>IFERROR(IF(K124="A",-1,1)*IF(LEN(K124)&gt;0,INDEX(Data[Full Time Home Team Goals],ROWS($J$35:P124))-INDEX(Data[Full Time Away Team Goals],ROWS($J$35:P124)),""),"")</f>
        <v/>
      </c>
      <c r="M124" s="12" t="str">
        <f>IF(ISNUMBER(L124),ROWS($L$35:L124),"")</f>
        <v/>
      </c>
      <c r="N124" s="12" t="str">
        <f>IFERROR(SMALL($M$35:$M$414,ROWS($M$35:M124)),"")</f>
        <v/>
      </c>
      <c r="O124" s="12" t="str">
        <f t="shared" si="21"/>
        <v/>
      </c>
      <c r="P124" s="12" t="str">
        <f t="shared" si="22"/>
        <v/>
      </c>
      <c r="Q124" s="12" t="str">
        <f t="shared" si="23"/>
        <v/>
      </c>
      <c r="R124" s="12" t="str">
        <f t="shared" si="24"/>
        <v/>
      </c>
      <c r="S124" s="12" t="str">
        <f t="shared" si="25"/>
        <v/>
      </c>
      <c r="T124" s="12" t="str">
        <f t="shared" si="26"/>
        <v/>
      </c>
    </row>
    <row r="125" spans="1:20" x14ac:dyDescent="0.2">
      <c r="A125" s="27">
        <v>41944</v>
      </c>
      <c r="B125" s="12">
        <v>12</v>
      </c>
      <c r="C125" s="12" t="s">
        <v>1</v>
      </c>
      <c r="D125" s="12" t="s">
        <v>31</v>
      </c>
      <c r="E125" s="12" t="str">
        <f t="shared" si="17"/>
        <v/>
      </c>
      <c r="F125" s="12" t="str">
        <f>IFERROR(IF(E125="A",-1,1)*IF(LEN(E125)&gt;0,INDEX(Data[Full Time Home Team Goals],ROWS($J$35:J125))-INDEX(Data[Full Time Away Team Goals],ROWS($J$35:J125)),""),"")</f>
        <v/>
      </c>
      <c r="G125" s="12" t="str">
        <f>IF(ISNUMBER(F125),ROWS($F$35:F125),"")</f>
        <v/>
      </c>
      <c r="H125" s="12" t="str">
        <f>IFERROR(SMALL($G$35:$G$414,ROWS($G$35:G125)),"")</f>
        <v/>
      </c>
      <c r="I125" s="12" t="str">
        <f t="shared" si="18"/>
        <v/>
      </c>
      <c r="J125" s="12" t="str">
        <f t="shared" si="19"/>
        <v/>
      </c>
      <c r="K125" s="12" t="str">
        <f t="shared" si="20"/>
        <v/>
      </c>
      <c r="L125" s="12" t="str">
        <f>IFERROR(IF(K125="A",-1,1)*IF(LEN(K125)&gt;0,INDEX(Data[Full Time Home Team Goals],ROWS($J$35:P125))-INDEX(Data[Full Time Away Team Goals],ROWS($J$35:P125)),""),"")</f>
        <v/>
      </c>
      <c r="M125" s="12" t="str">
        <f>IF(ISNUMBER(L125),ROWS($L$35:L125),"")</f>
        <v/>
      </c>
      <c r="N125" s="12" t="str">
        <f>IFERROR(SMALL($M$35:$M$414,ROWS($M$35:M125)),"")</f>
        <v/>
      </c>
      <c r="O125" s="12" t="str">
        <f t="shared" si="21"/>
        <v/>
      </c>
      <c r="P125" s="12" t="str">
        <f t="shared" si="22"/>
        <v/>
      </c>
      <c r="Q125" s="12" t="str">
        <f t="shared" si="23"/>
        <v/>
      </c>
      <c r="R125" s="12" t="str">
        <f t="shared" si="24"/>
        <v/>
      </c>
      <c r="S125" s="12" t="str">
        <f t="shared" si="25"/>
        <v/>
      </c>
      <c r="T125" s="12" t="str">
        <f t="shared" si="26"/>
        <v/>
      </c>
    </row>
    <row r="126" spans="1:20" x14ac:dyDescent="0.2">
      <c r="A126" s="27">
        <v>41944</v>
      </c>
      <c r="B126" s="12">
        <v>12</v>
      </c>
      <c r="C126" s="12" t="s">
        <v>32</v>
      </c>
      <c r="D126" s="12" t="s">
        <v>13</v>
      </c>
      <c r="E126" s="12" t="str">
        <f t="shared" si="17"/>
        <v/>
      </c>
      <c r="F126" s="12" t="str">
        <f>IFERROR(IF(E126="A",-1,1)*IF(LEN(E126)&gt;0,INDEX(Data[Full Time Home Team Goals],ROWS($J$35:J126))-INDEX(Data[Full Time Away Team Goals],ROWS($J$35:J126)),""),"")</f>
        <v/>
      </c>
      <c r="G126" s="12" t="str">
        <f>IF(ISNUMBER(F126),ROWS($F$35:F126),"")</f>
        <v/>
      </c>
      <c r="H126" s="12" t="str">
        <f>IFERROR(SMALL($G$35:$G$414,ROWS($G$35:G126)),"")</f>
        <v/>
      </c>
      <c r="I126" s="12" t="str">
        <f t="shared" si="18"/>
        <v/>
      </c>
      <c r="J126" s="12" t="str">
        <f t="shared" si="19"/>
        <v/>
      </c>
      <c r="K126" s="12" t="str">
        <f t="shared" si="20"/>
        <v/>
      </c>
      <c r="L126" s="12" t="str">
        <f>IFERROR(IF(K126="A",-1,1)*IF(LEN(K126)&gt;0,INDEX(Data[Full Time Home Team Goals],ROWS($J$35:P126))-INDEX(Data[Full Time Away Team Goals],ROWS($J$35:P126)),""),"")</f>
        <v/>
      </c>
      <c r="M126" s="12" t="str">
        <f>IF(ISNUMBER(L126),ROWS($L$35:L126),"")</f>
        <v/>
      </c>
      <c r="N126" s="12" t="str">
        <f>IFERROR(SMALL($M$35:$M$414,ROWS($M$35:M126)),"")</f>
        <v/>
      </c>
      <c r="O126" s="12" t="str">
        <f t="shared" si="21"/>
        <v/>
      </c>
      <c r="P126" s="12" t="str">
        <f t="shared" si="22"/>
        <v/>
      </c>
      <c r="Q126" s="12" t="str">
        <f t="shared" si="23"/>
        <v/>
      </c>
      <c r="R126" s="12" t="str">
        <f t="shared" si="24"/>
        <v/>
      </c>
      <c r="S126" s="12" t="str">
        <f t="shared" si="25"/>
        <v/>
      </c>
      <c r="T126" s="12" t="str">
        <f t="shared" si="26"/>
        <v/>
      </c>
    </row>
    <row r="127" spans="1:20" x14ac:dyDescent="0.2">
      <c r="A127" s="27">
        <v>41944</v>
      </c>
      <c r="B127" s="12">
        <v>12</v>
      </c>
      <c r="C127" s="12" t="s">
        <v>7</v>
      </c>
      <c r="D127" s="12" t="s">
        <v>11</v>
      </c>
      <c r="E127" s="12" t="str">
        <f t="shared" si="17"/>
        <v/>
      </c>
      <c r="F127" s="12" t="str">
        <f>IFERROR(IF(E127="A",-1,1)*IF(LEN(E127)&gt;0,INDEX(Data[Full Time Home Team Goals],ROWS($J$35:J127))-INDEX(Data[Full Time Away Team Goals],ROWS($J$35:J127)),""),"")</f>
        <v/>
      </c>
      <c r="G127" s="12" t="str">
        <f>IF(ISNUMBER(F127),ROWS($F$35:F127),"")</f>
        <v/>
      </c>
      <c r="H127" s="12" t="str">
        <f>IFERROR(SMALL($G$35:$G$414,ROWS($G$35:G127)),"")</f>
        <v/>
      </c>
      <c r="I127" s="12" t="str">
        <f t="shared" si="18"/>
        <v/>
      </c>
      <c r="J127" s="12" t="str">
        <f t="shared" si="19"/>
        <v/>
      </c>
      <c r="K127" s="12" t="str">
        <f t="shared" si="20"/>
        <v>A</v>
      </c>
      <c r="L127" s="12">
        <f>IFERROR(IF(K127="A",-1,1)*IF(LEN(K127)&gt;0,INDEX(Data[Full Time Home Team Goals],ROWS($J$35:P127))-INDEX(Data[Full Time Away Team Goals],ROWS($J$35:P127)),""),"")</f>
        <v>0</v>
      </c>
      <c r="M127" s="12">
        <f>IF(ISNUMBER(L127),ROWS($L$35:L127),"")</f>
        <v>93</v>
      </c>
      <c r="N127" s="12" t="str">
        <f>IFERROR(SMALL($M$35:$M$414,ROWS($M$35:M127)),"")</f>
        <v/>
      </c>
      <c r="O127" s="12" t="str">
        <f t="shared" si="21"/>
        <v/>
      </c>
      <c r="P127" s="12" t="str">
        <f t="shared" si="22"/>
        <v/>
      </c>
      <c r="Q127" s="12" t="str">
        <f t="shared" si="23"/>
        <v/>
      </c>
      <c r="R127" s="12" t="str">
        <f t="shared" si="24"/>
        <v/>
      </c>
      <c r="S127" s="12" t="str">
        <f t="shared" si="25"/>
        <v/>
      </c>
      <c r="T127" s="12" t="str">
        <f t="shared" si="26"/>
        <v/>
      </c>
    </row>
    <row r="128" spans="1:20" x14ac:dyDescent="0.2">
      <c r="A128" s="27">
        <v>41944</v>
      </c>
      <c r="B128" s="12">
        <v>12</v>
      </c>
      <c r="C128" s="12" t="s">
        <v>14</v>
      </c>
      <c r="D128" s="12" t="s">
        <v>26</v>
      </c>
      <c r="E128" s="12" t="str">
        <f t="shared" si="17"/>
        <v/>
      </c>
      <c r="F128" s="12" t="str">
        <f>IFERROR(IF(E128="A",-1,1)*IF(LEN(E128)&gt;0,INDEX(Data[Full Time Home Team Goals],ROWS($J$35:J128))-INDEX(Data[Full Time Away Team Goals],ROWS($J$35:J128)),""),"")</f>
        <v/>
      </c>
      <c r="G128" s="12" t="str">
        <f>IF(ISNUMBER(F128),ROWS($F$35:F128),"")</f>
        <v/>
      </c>
      <c r="H128" s="12" t="str">
        <f>IFERROR(SMALL($G$35:$G$414,ROWS($G$35:G128)),"")</f>
        <v/>
      </c>
      <c r="I128" s="12" t="str">
        <f t="shared" si="18"/>
        <v/>
      </c>
      <c r="J128" s="12" t="str">
        <f t="shared" si="19"/>
        <v/>
      </c>
      <c r="K128" s="12" t="str">
        <f t="shared" si="20"/>
        <v/>
      </c>
      <c r="L128" s="12" t="str">
        <f>IFERROR(IF(K128="A",-1,1)*IF(LEN(K128)&gt;0,INDEX(Data[Full Time Home Team Goals],ROWS($J$35:P128))-INDEX(Data[Full Time Away Team Goals],ROWS($J$35:P128)),""),"")</f>
        <v/>
      </c>
      <c r="M128" s="12" t="str">
        <f>IF(ISNUMBER(L128),ROWS($L$35:L128),"")</f>
        <v/>
      </c>
      <c r="N128" s="12" t="str">
        <f>IFERROR(SMALL($M$35:$M$414,ROWS($M$35:M128)),"")</f>
        <v/>
      </c>
      <c r="O128" s="12" t="str">
        <f t="shared" si="21"/>
        <v/>
      </c>
      <c r="P128" s="12" t="str">
        <f t="shared" si="22"/>
        <v/>
      </c>
      <c r="Q128" s="12" t="str">
        <f t="shared" si="23"/>
        <v/>
      </c>
      <c r="R128" s="12" t="str">
        <f t="shared" si="24"/>
        <v/>
      </c>
      <c r="S128" s="12" t="str">
        <f t="shared" si="25"/>
        <v/>
      </c>
      <c r="T128" s="12" t="str">
        <f t="shared" si="26"/>
        <v/>
      </c>
    </row>
    <row r="129" spans="1:20" x14ac:dyDescent="0.2">
      <c r="A129" s="27">
        <v>41944</v>
      </c>
      <c r="B129" s="12">
        <v>12</v>
      </c>
      <c r="C129" s="12" t="s">
        <v>6</v>
      </c>
      <c r="D129" s="12" t="s">
        <v>19</v>
      </c>
      <c r="E129" s="12" t="str">
        <f t="shared" si="17"/>
        <v/>
      </c>
      <c r="F129" s="12" t="str">
        <f>IFERROR(IF(E129="A",-1,1)*IF(LEN(E129)&gt;0,INDEX(Data[Full Time Home Team Goals],ROWS($J$35:J129))-INDEX(Data[Full Time Away Team Goals],ROWS($J$35:J129)),""),"")</f>
        <v/>
      </c>
      <c r="G129" s="12" t="str">
        <f>IF(ISNUMBER(F129),ROWS($F$35:F129),"")</f>
        <v/>
      </c>
      <c r="H129" s="12" t="str">
        <f>IFERROR(SMALL($G$35:$G$414,ROWS($G$35:G129)),"")</f>
        <v/>
      </c>
      <c r="I129" s="12" t="str">
        <f t="shared" si="18"/>
        <v/>
      </c>
      <c r="J129" s="12" t="str">
        <f t="shared" si="19"/>
        <v/>
      </c>
      <c r="K129" s="12" t="str">
        <f t="shared" si="20"/>
        <v/>
      </c>
      <c r="L129" s="12" t="str">
        <f>IFERROR(IF(K129="A",-1,1)*IF(LEN(K129)&gt;0,INDEX(Data[Full Time Home Team Goals],ROWS($J$35:P129))-INDEX(Data[Full Time Away Team Goals],ROWS($J$35:P129)),""),"")</f>
        <v/>
      </c>
      <c r="M129" s="12" t="str">
        <f>IF(ISNUMBER(L129),ROWS($L$35:L129),"")</f>
        <v/>
      </c>
      <c r="N129" s="12" t="str">
        <f>IFERROR(SMALL($M$35:$M$414,ROWS($M$35:M129)),"")</f>
        <v/>
      </c>
      <c r="O129" s="12" t="str">
        <f t="shared" si="21"/>
        <v/>
      </c>
      <c r="P129" s="12" t="str">
        <f t="shared" si="22"/>
        <v/>
      </c>
      <c r="Q129" s="12" t="str">
        <f t="shared" si="23"/>
        <v/>
      </c>
      <c r="R129" s="12" t="str">
        <f t="shared" si="24"/>
        <v/>
      </c>
      <c r="S129" s="12" t="str">
        <f t="shared" si="25"/>
        <v/>
      </c>
      <c r="T129" s="12" t="str">
        <f t="shared" si="26"/>
        <v/>
      </c>
    </row>
    <row r="130" spans="1:20" x14ac:dyDescent="0.2">
      <c r="A130" s="27">
        <v>41944</v>
      </c>
      <c r="B130" s="12">
        <v>12</v>
      </c>
      <c r="C130" s="12" t="s">
        <v>28</v>
      </c>
      <c r="D130" s="12" t="s">
        <v>25</v>
      </c>
      <c r="E130" s="12" t="str">
        <f t="shared" si="17"/>
        <v/>
      </c>
      <c r="F130" s="12" t="str">
        <f>IFERROR(IF(E130="A",-1,1)*IF(LEN(E130)&gt;0,INDEX(Data[Full Time Home Team Goals],ROWS($J$35:J130))-INDEX(Data[Full Time Away Team Goals],ROWS($J$35:J130)),""),"")</f>
        <v/>
      </c>
      <c r="G130" s="12" t="str">
        <f>IF(ISNUMBER(F130),ROWS($F$35:F130),"")</f>
        <v/>
      </c>
      <c r="H130" s="12" t="str">
        <f>IFERROR(SMALL($G$35:$G$414,ROWS($G$35:G130)),"")</f>
        <v/>
      </c>
      <c r="I130" s="12" t="str">
        <f t="shared" si="18"/>
        <v/>
      </c>
      <c r="J130" s="12" t="str">
        <f t="shared" si="19"/>
        <v/>
      </c>
      <c r="K130" s="12" t="str">
        <f t="shared" si="20"/>
        <v/>
      </c>
      <c r="L130" s="12" t="str">
        <f>IFERROR(IF(K130="A",-1,1)*IF(LEN(K130)&gt;0,INDEX(Data[Full Time Home Team Goals],ROWS($J$35:P130))-INDEX(Data[Full Time Away Team Goals],ROWS($J$35:P130)),""),"")</f>
        <v/>
      </c>
      <c r="M130" s="12" t="str">
        <f>IF(ISNUMBER(L130),ROWS($L$35:L130),"")</f>
        <v/>
      </c>
      <c r="N130" s="12" t="str">
        <f>IFERROR(SMALL($M$35:$M$414,ROWS($M$35:M130)),"")</f>
        <v/>
      </c>
      <c r="O130" s="12" t="str">
        <f t="shared" si="21"/>
        <v/>
      </c>
      <c r="P130" s="12" t="str">
        <f t="shared" si="22"/>
        <v/>
      </c>
      <c r="Q130" s="12" t="str">
        <f t="shared" si="23"/>
        <v/>
      </c>
      <c r="R130" s="12" t="str">
        <f t="shared" si="24"/>
        <v/>
      </c>
      <c r="S130" s="12" t="str">
        <f t="shared" si="25"/>
        <v/>
      </c>
      <c r="T130" s="12" t="str">
        <f t="shared" si="26"/>
        <v/>
      </c>
    </row>
    <row r="131" spans="1:20" x14ac:dyDescent="0.2">
      <c r="A131" s="27">
        <v>41944</v>
      </c>
      <c r="B131" s="12">
        <v>12</v>
      </c>
      <c r="C131" s="12" t="s">
        <v>16</v>
      </c>
      <c r="D131" s="12" t="s">
        <v>22</v>
      </c>
      <c r="E131" s="12" t="str">
        <f t="shared" si="17"/>
        <v/>
      </c>
      <c r="F131" s="12" t="str">
        <f>IFERROR(IF(E131="A",-1,1)*IF(LEN(E131)&gt;0,INDEX(Data[Full Time Home Team Goals],ROWS($J$35:J131))-INDEX(Data[Full Time Away Team Goals],ROWS($J$35:J131)),""),"")</f>
        <v/>
      </c>
      <c r="G131" s="12" t="str">
        <f>IF(ISNUMBER(F131),ROWS($F$35:F131),"")</f>
        <v/>
      </c>
      <c r="H131" s="12" t="str">
        <f>IFERROR(SMALL($G$35:$G$414,ROWS($G$35:G131)),"")</f>
        <v/>
      </c>
      <c r="I131" s="12" t="str">
        <f t="shared" si="18"/>
        <v/>
      </c>
      <c r="J131" s="12" t="str">
        <f t="shared" si="19"/>
        <v/>
      </c>
      <c r="K131" s="12" t="str">
        <f t="shared" si="20"/>
        <v/>
      </c>
      <c r="L131" s="12" t="str">
        <f>IFERROR(IF(K131="A",-1,1)*IF(LEN(K131)&gt;0,INDEX(Data[Full Time Home Team Goals],ROWS($J$35:P131))-INDEX(Data[Full Time Away Team Goals],ROWS($J$35:P131)),""),"")</f>
        <v/>
      </c>
      <c r="M131" s="12" t="str">
        <f>IF(ISNUMBER(L131),ROWS($L$35:L131),"")</f>
        <v/>
      </c>
      <c r="N131" s="12" t="str">
        <f>IFERROR(SMALL($M$35:$M$414,ROWS($M$35:M131)),"")</f>
        <v/>
      </c>
      <c r="O131" s="12" t="str">
        <f t="shared" si="21"/>
        <v/>
      </c>
      <c r="P131" s="12" t="str">
        <f t="shared" si="22"/>
        <v/>
      </c>
      <c r="Q131" s="12" t="str">
        <f t="shared" si="23"/>
        <v/>
      </c>
      <c r="R131" s="12" t="str">
        <f t="shared" si="24"/>
        <v/>
      </c>
      <c r="S131" s="12" t="str">
        <f t="shared" si="25"/>
        <v/>
      </c>
      <c r="T131" s="12" t="str">
        <f t="shared" si="26"/>
        <v/>
      </c>
    </row>
    <row r="132" spans="1:20" x14ac:dyDescent="0.2">
      <c r="A132" s="27">
        <v>41945</v>
      </c>
      <c r="B132" s="12">
        <v>13</v>
      </c>
      <c r="C132" s="12" t="s">
        <v>17</v>
      </c>
      <c r="D132" s="12" t="s">
        <v>23</v>
      </c>
      <c r="E132" s="12" t="str">
        <f t="shared" si="17"/>
        <v/>
      </c>
      <c r="F132" s="12" t="str">
        <f>IFERROR(IF(E132="A",-1,1)*IF(LEN(E132)&gt;0,INDEX(Data[Full Time Home Team Goals],ROWS($J$35:J132))-INDEX(Data[Full Time Away Team Goals],ROWS($J$35:J132)),""),"")</f>
        <v/>
      </c>
      <c r="G132" s="12" t="str">
        <f>IF(ISNUMBER(F132),ROWS($F$35:F132),"")</f>
        <v/>
      </c>
      <c r="H132" s="12" t="str">
        <f>IFERROR(SMALL($G$35:$G$414,ROWS($G$35:G132)),"")</f>
        <v/>
      </c>
      <c r="I132" s="12" t="str">
        <f t="shared" si="18"/>
        <v/>
      </c>
      <c r="J132" s="12" t="str">
        <f t="shared" si="19"/>
        <v/>
      </c>
      <c r="K132" s="12" t="str">
        <f t="shared" si="20"/>
        <v/>
      </c>
      <c r="L132" s="12" t="str">
        <f>IFERROR(IF(K132="A",-1,1)*IF(LEN(K132)&gt;0,INDEX(Data[Full Time Home Team Goals],ROWS($J$35:P132))-INDEX(Data[Full Time Away Team Goals],ROWS($J$35:P132)),""),"")</f>
        <v/>
      </c>
      <c r="M132" s="12" t="str">
        <f>IF(ISNUMBER(L132),ROWS($L$35:L132),"")</f>
        <v/>
      </c>
      <c r="N132" s="12" t="str">
        <f>IFERROR(SMALL($M$35:$M$414,ROWS($M$35:M132)),"")</f>
        <v/>
      </c>
      <c r="O132" s="12" t="str">
        <f t="shared" si="21"/>
        <v/>
      </c>
      <c r="P132" s="12" t="str">
        <f t="shared" si="22"/>
        <v/>
      </c>
      <c r="Q132" s="12" t="str">
        <f t="shared" si="23"/>
        <v/>
      </c>
      <c r="R132" s="12" t="str">
        <f t="shared" si="24"/>
        <v/>
      </c>
      <c r="S132" s="12" t="str">
        <f t="shared" si="25"/>
        <v/>
      </c>
      <c r="T132" s="12" t="str">
        <f t="shared" si="26"/>
        <v/>
      </c>
    </row>
    <row r="133" spans="1:20" x14ac:dyDescent="0.2">
      <c r="A133" s="27">
        <v>41945</v>
      </c>
      <c r="B133" s="12">
        <v>13</v>
      </c>
      <c r="C133" s="12" t="s">
        <v>29</v>
      </c>
      <c r="D133" s="12" t="s">
        <v>10</v>
      </c>
      <c r="E133" s="12" t="str">
        <f t="shared" si="17"/>
        <v>A</v>
      </c>
      <c r="F133" s="12">
        <f>IFERROR(IF(E133="A",-1,1)*IF(LEN(E133)&gt;0,INDEX(Data[Full Time Home Team Goals],ROWS($J$35:J133))-INDEX(Data[Full Time Away Team Goals],ROWS($J$35:J133)),""),"")</f>
        <v>-1</v>
      </c>
      <c r="G133" s="12">
        <f>IF(ISNUMBER(F133),ROWS($F$35:F133),"")</f>
        <v>99</v>
      </c>
      <c r="H133" s="12" t="str">
        <f>IFERROR(SMALL($G$35:$G$414,ROWS($G$35:G133)),"")</f>
        <v/>
      </c>
      <c r="I133" s="12" t="str">
        <f t="shared" si="18"/>
        <v/>
      </c>
      <c r="J133" s="12" t="str">
        <f t="shared" si="19"/>
        <v/>
      </c>
      <c r="K133" s="12" t="str">
        <f t="shared" si="20"/>
        <v/>
      </c>
      <c r="L133" s="12" t="str">
        <f>IFERROR(IF(K133="A",-1,1)*IF(LEN(K133)&gt;0,INDEX(Data[Full Time Home Team Goals],ROWS($J$35:P133))-INDEX(Data[Full Time Away Team Goals],ROWS($J$35:P133)),""),"")</f>
        <v/>
      </c>
      <c r="M133" s="12" t="str">
        <f>IF(ISNUMBER(L133),ROWS($L$35:L133),"")</f>
        <v/>
      </c>
      <c r="N133" s="12" t="str">
        <f>IFERROR(SMALL($M$35:$M$414,ROWS($M$35:M133)),"")</f>
        <v/>
      </c>
      <c r="O133" s="12" t="str">
        <f t="shared" si="21"/>
        <v/>
      </c>
      <c r="P133" s="12" t="str">
        <f t="shared" si="22"/>
        <v/>
      </c>
      <c r="Q133" s="12" t="str">
        <f t="shared" si="23"/>
        <v/>
      </c>
      <c r="R133" s="12" t="str">
        <f t="shared" si="24"/>
        <v/>
      </c>
      <c r="S133" s="12" t="str">
        <f t="shared" si="25"/>
        <v/>
      </c>
      <c r="T133" s="12" t="str">
        <f t="shared" si="26"/>
        <v/>
      </c>
    </row>
    <row r="134" spans="1:20" x14ac:dyDescent="0.2">
      <c r="A134" s="27">
        <v>41946</v>
      </c>
      <c r="B134" s="12">
        <v>13</v>
      </c>
      <c r="C134" s="12" t="s">
        <v>2</v>
      </c>
      <c r="D134" s="12" t="s">
        <v>20</v>
      </c>
      <c r="E134" s="12" t="str">
        <f t="shared" si="17"/>
        <v/>
      </c>
      <c r="F134" s="12" t="str">
        <f>IFERROR(IF(E134="A",-1,1)*IF(LEN(E134)&gt;0,INDEX(Data[Full Time Home Team Goals],ROWS($J$35:J134))-INDEX(Data[Full Time Away Team Goals],ROWS($J$35:J134)),""),"")</f>
        <v/>
      </c>
      <c r="G134" s="12" t="str">
        <f>IF(ISNUMBER(F134),ROWS($F$35:F134),"")</f>
        <v/>
      </c>
      <c r="H134" s="12" t="str">
        <f>IFERROR(SMALL($G$35:$G$414,ROWS($G$35:G134)),"")</f>
        <v/>
      </c>
      <c r="I134" s="12" t="str">
        <f t="shared" si="18"/>
        <v/>
      </c>
      <c r="J134" s="12" t="str">
        <f t="shared" si="19"/>
        <v/>
      </c>
      <c r="K134" s="12" t="str">
        <f t="shared" si="20"/>
        <v/>
      </c>
      <c r="L134" s="12" t="str">
        <f>IFERROR(IF(K134="A",-1,1)*IF(LEN(K134)&gt;0,INDEX(Data[Full Time Home Team Goals],ROWS($J$35:P134))-INDEX(Data[Full Time Away Team Goals],ROWS($J$35:P134)),""),"")</f>
        <v/>
      </c>
      <c r="M134" s="12" t="str">
        <f>IF(ISNUMBER(L134),ROWS($L$35:L134),"")</f>
        <v/>
      </c>
      <c r="N134" s="12" t="str">
        <f>IFERROR(SMALL($M$35:$M$414,ROWS($M$35:M134)),"")</f>
        <v/>
      </c>
      <c r="O134" s="12" t="str">
        <f t="shared" si="21"/>
        <v/>
      </c>
      <c r="P134" s="12" t="str">
        <f t="shared" si="22"/>
        <v/>
      </c>
      <c r="Q134" s="12" t="str">
        <f t="shared" si="23"/>
        <v/>
      </c>
      <c r="R134" s="12" t="str">
        <f t="shared" si="24"/>
        <v/>
      </c>
      <c r="S134" s="12" t="str">
        <f t="shared" si="25"/>
        <v/>
      </c>
      <c r="T134" s="12" t="str">
        <f t="shared" si="26"/>
        <v/>
      </c>
    </row>
    <row r="135" spans="1:20" x14ac:dyDescent="0.2">
      <c r="A135" s="27">
        <v>41951</v>
      </c>
      <c r="B135" s="12">
        <v>13</v>
      </c>
      <c r="C135" s="12" t="s">
        <v>31</v>
      </c>
      <c r="D135" s="12" t="s">
        <v>14</v>
      </c>
      <c r="E135" s="12" t="str">
        <f t="shared" si="17"/>
        <v/>
      </c>
      <c r="F135" s="12" t="str">
        <f>IFERROR(IF(E135="A",-1,1)*IF(LEN(E135)&gt;0,INDEX(Data[Full Time Home Team Goals],ROWS($J$35:J135))-INDEX(Data[Full Time Away Team Goals],ROWS($J$35:J135)),""),"")</f>
        <v/>
      </c>
      <c r="G135" s="12" t="str">
        <f>IF(ISNUMBER(F135),ROWS($F$35:F135),"")</f>
        <v/>
      </c>
      <c r="H135" s="12" t="str">
        <f>IFERROR(SMALL($G$35:$G$414,ROWS($G$35:G135)),"")</f>
        <v/>
      </c>
      <c r="I135" s="12" t="str">
        <f t="shared" si="18"/>
        <v/>
      </c>
      <c r="J135" s="12" t="str">
        <f t="shared" si="19"/>
        <v/>
      </c>
      <c r="K135" s="12" t="str">
        <f t="shared" si="20"/>
        <v/>
      </c>
      <c r="L135" s="12" t="str">
        <f>IFERROR(IF(K135="A",-1,1)*IF(LEN(K135)&gt;0,INDEX(Data[Full Time Home Team Goals],ROWS($J$35:P135))-INDEX(Data[Full Time Away Team Goals],ROWS($J$35:P135)),""),"")</f>
        <v/>
      </c>
      <c r="M135" s="12" t="str">
        <f>IF(ISNUMBER(L135),ROWS($L$35:L135),"")</f>
        <v/>
      </c>
      <c r="N135" s="12" t="str">
        <f>IFERROR(SMALL($M$35:$M$414,ROWS($M$35:M135)),"")</f>
        <v/>
      </c>
      <c r="O135" s="12" t="str">
        <f t="shared" si="21"/>
        <v/>
      </c>
      <c r="P135" s="12" t="str">
        <f t="shared" si="22"/>
        <v/>
      </c>
      <c r="Q135" s="12" t="str">
        <f t="shared" si="23"/>
        <v/>
      </c>
      <c r="R135" s="12" t="str">
        <f t="shared" si="24"/>
        <v/>
      </c>
      <c r="S135" s="12" t="str">
        <f t="shared" si="25"/>
        <v/>
      </c>
      <c r="T135" s="12" t="str">
        <f t="shared" si="26"/>
        <v/>
      </c>
    </row>
    <row r="136" spans="1:20" x14ac:dyDescent="0.2">
      <c r="A136" s="27">
        <v>41951</v>
      </c>
      <c r="B136" s="12">
        <v>13</v>
      </c>
      <c r="C136" s="12" t="s">
        <v>25</v>
      </c>
      <c r="D136" s="12" t="s">
        <v>32</v>
      </c>
      <c r="E136" s="12" t="str">
        <f t="shared" si="17"/>
        <v/>
      </c>
      <c r="F136" s="12" t="str">
        <f>IFERROR(IF(E136="A",-1,1)*IF(LEN(E136)&gt;0,INDEX(Data[Full Time Home Team Goals],ROWS($J$35:J136))-INDEX(Data[Full Time Away Team Goals],ROWS($J$35:J136)),""),"")</f>
        <v/>
      </c>
      <c r="G136" s="12" t="str">
        <f>IF(ISNUMBER(F136),ROWS($F$35:F136),"")</f>
        <v/>
      </c>
      <c r="H136" s="12" t="str">
        <f>IFERROR(SMALL($G$35:$G$414,ROWS($G$35:G136)),"")</f>
        <v/>
      </c>
      <c r="I136" s="12" t="str">
        <f t="shared" si="18"/>
        <v/>
      </c>
      <c r="J136" s="12" t="str">
        <f t="shared" si="19"/>
        <v/>
      </c>
      <c r="K136" s="12" t="str">
        <f t="shared" si="20"/>
        <v/>
      </c>
      <c r="L136" s="12" t="str">
        <f>IFERROR(IF(K136="A",-1,1)*IF(LEN(K136)&gt;0,INDEX(Data[Full Time Home Team Goals],ROWS($J$35:P136))-INDEX(Data[Full Time Away Team Goals],ROWS($J$35:P136)),""),"")</f>
        <v/>
      </c>
      <c r="M136" s="12" t="str">
        <f>IF(ISNUMBER(L136),ROWS($L$35:L136),"")</f>
        <v/>
      </c>
      <c r="N136" s="12" t="str">
        <f>IFERROR(SMALL($M$35:$M$414,ROWS($M$35:M136)),"")</f>
        <v/>
      </c>
      <c r="O136" s="12" t="str">
        <f t="shared" si="21"/>
        <v/>
      </c>
      <c r="P136" s="12" t="str">
        <f t="shared" si="22"/>
        <v/>
      </c>
      <c r="Q136" s="12" t="str">
        <f t="shared" si="23"/>
        <v/>
      </c>
      <c r="R136" s="12" t="str">
        <f t="shared" si="24"/>
        <v/>
      </c>
      <c r="S136" s="12" t="str">
        <f t="shared" si="25"/>
        <v/>
      </c>
      <c r="T136" s="12" t="str">
        <f t="shared" si="26"/>
        <v/>
      </c>
    </row>
    <row r="137" spans="1:20" x14ac:dyDescent="0.2">
      <c r="A137" s="27">
        <v>41951</v>
      </c>
      <c r="B137" s="12">
        <v>13</v>
      </c>
      <c r="C137" s="12" t="s">
        <v>10</v>
      </c>
      <c r="D137" s="12" t="s">
        <v>2</v>
      </c>
      <c r="E137" s="12" t="str">
        <f t="shared" si="17"/>
        <v>H</v>
      </c>
      <c r="F137" s="12">
        <f>IFERROR(IF(E137="A",-1,1)*IF(LEN(E137)&gt;0,INDEX(Data[Full Time Home Team Goals],ROWS($J$35:J137))-INDEX(Data[Full Time Away Team Goals],ROWS($J$35:J137)),""),"")</f>
        <v>1</v>
      </c>
      <c r="G137" s="12">
        <f>IF(ISNUMBER(F137),ROWS($F$35:F137),"")</f>
        <v>103</v>
      </c>
      <c r="H137" s="12" t="str">
        <f>IFERROR(SMALL($G$35:$G$414,ROWS($G$35:G137)),"")</f>
        <v/>
      </c>
      <c r="I137" s="12" t="str">
        <f t="shared" si="18"/>
        <v/>
      </c>
      <c r="J137" s="12" t="str">
        <f t="shared" si="19"/>
        <v/>
      </c>
      <c r="K137" s="12" t="str">
        <f t="shared" si="20"/>
        <v/>
      </c>
      <c r="L137" s="12" t="str">
        <f>IFERROR(IF(K137="A",-1,1)*IF(LEN(K137)&gt;0,INDEX(Data[Full Time Home Team Goals],ROWS($J$35:P137))-INDEX(Data[Full Time Away Team Goals],ROWS($J$35:P137)),""),"")</f>
        <v/>
      </c>
      <c r="M137" s="12" t="str">
        <f>IF(ISNUMBER(L137),ROWS($L$35:L137),"")</f>
        <v/>
      </c>
      <c r="N137" s="12" t="str">
        <f>IFERROR(SMALL($M$35:$M$414,ROWS($M$35:M137)),"")</f>
        <v/>
      </c>
      <c r="O137" s="12" t="str">
        <f t="shared" si="21"/>
        <v/>
      </c>
      <c r="P137" s="12" t="str">
        <f t="shared" si="22"/>
        <v/>
      </c>
      <c r="Q137" s="12" t="str">
        <f t="shared" si="23"/>
        <v/>
      </c>
      <c r="R137" s="12" t="str">
        <f t="shared" si="24"/>
        <v/>
      </c>
      <c r="S137" s="12" t="str">
        <f t="shared" si="25"/>
        <v/>
      </c>
      <c r="T137" s="12" t="str">
        <f t="shared" si="26"/>
        <v/>
      </c>
    </row>
    <row r="138" spans="1:20" x14ac:dyDescent="0.2">
      <c r="A138" s="27">
        <v>41951</v>
      </c>
      <c r="B138" s="12">
        <v>13</v>
      </c>
      <c r="C138" s="12" t="s">
        <v>13</v>
      </c>
      <c r="D138" s="12" t="s">
        <v>29</v>
      </c>
      <c r="E138" s="12" t="str">
        <f t="shared" si="17"/>
        <v/>
      </c>
      <c r="F138" s="12" t="str">
        <f>IFERROR(IF(E138="A",-1,1)*IF(LEN(E138)&gt;0,INDEX(Data[Full Time Home Team Goals],ROWS($J$35:J138))-INDEX(Data[Full Time Away Team Goals],ROWS($J$35:J138)),""),"")</f>
        <v/>
      </c>
      <c r="G138" s="12" t="str">
        <f>IF(ISNUMBER(F138),ROWS($F$35:F138),"")</f>
        <v/>
      </c>
      <c r="H138" s="12" t="str">
        <f>IFERROR(SMALL($G$35:$G$414,ROWS($G$35:G138)),"")</f>
        <v/>
      </c>
      <c r="I138" s="12" t="str">
        <f t="shared" si="18"/>
        <v/>
      </c>
      <c r="J138" s="12" t="str">
        <f t="shared" si="19"/>
        <v/>
      </c>
      <c r="K138" s="12" t="str">
        <f t="shared" si="20"/>
        <v/>
      </c>
      <c r="L138" s="12" t="str">
        <f>IFERROR(IF(K138="A",-1,1)*IF(LEN(K138)&gt;0,INDEX(Data[Full Time Home Team Goals],ROWS($J$35:P138))-INDEX(Data[Full Time Away Team Goals],ROWS($J$35:P138)),""),"")</f>
        <v/>
      </c>
      <c r="M138" s="12" t="str">
        <f>IF(ISNUMBER(L138),ROWS($L$35:L138),"")</f>
        <v/>
      </c>
      <c r="N138" s="12" t="str">
        <f>IFERROR(SMALL($M$35:$M$414,ROWS($M$35:M138)),"")</f>
        <v/>
      </c>
      <c r="O138" s="12" t="str">
        <f t="shared" si="21"/>
        <v/>
      </c>
      <c r="P138" s="12" t="str">
        <f t="shared" si="22"/>
        <v/>
      </c>
      <c r="Q138" s="12" t="str">
        <f t="shared" si="23"/>
        <v/>
      </c>
      <c r="R138" s="12" t="str">
        <f t="shared" si="24"/>
        <v/>
      </c>
      <c r="S138" s="12" t="str">
        <f t="shared" si="25"/>
        <v/>
      </c>
      <c r="T138" s="12" t="str">
        <f t="shared" si="26"/>
        <v/>
      </c>
    </row>
    <row r="139" spans="1:20" x14ac:dyDescent="0.2">
      <c r="A139" s="27">
        <v>41951</v>
      </c>
      <c r="B139" s="12">
        <v>13</v>
      </c>
      <c r="C139" s="12" t="s">
        <v>26</v>
      </c>
      <c r="D139" s="12" t="s">
        <v>6</v>
      </c>
      <c r="E139" s="12" t="str">
        <f t="shared" si="17"/>
        <v/>
      </c>
      <c r="F139" s="12" t="str">
        <f>IFERROR(IF(E139="A",-1,1)*IF(LEN(E139)&gt;0,INDEX(Data[Full Time Home Team Goals],ROWS($J$35:J139))-INDEX(Data[Full Time Away Team Goals],ROWS($J$35:J139)),""),"")</f>
        <v/>
      </c>
      <c r="G139" s="12" t="str">
        <f>IF(ISNUMBER(F139),ROWS($F$35:F139),"")</f>
        <v/>
      </c>
      <c r="H139" s="12" t="str">
        <f>IFERROR(SMALL($G$35:$G$414,ROWS($G$35:G139)),"")</f>
        <v/>
      </c>
      <c r="I139" s="12" t="str">
        <f t="shared" si="18"/>
        <v/>
      </c>
      <c r="J139" s="12" t="str">
        <f t="shared" si="19"/>
        <v/>
      </c>
      <c r="K139" s="12" t="str">
        <f t="shared" si="20"/>
        <v/>
      </c>
      <c r="L139" s="12" t="str">
        <f>IFERROR(IF(K139="A",-1,1)*IF(LEN(K139)&gt;0,INDEX(Data[Full Time Home Team Goals],ROWS($J$35:P139))-INDEX(Data[Full Time Away Team Goals],ROWS($J$35:P139)),""),"")</f>
        <v/>
      </c>
      <c r="M139" s="12" t="str">
        <f>IF(ISNUMBER(L139),ROWS($L$35:L139),"")</f>
        <v/>
      </c>
      <c r="N139" s="12" t="str">
        <f>IFERROR(SMALL($M$35:$M$414,ROWS($M$35:M139)),"")</f>
        <v/>
      </c>
      <c r="O139" s="12" t="str">
        <f t="shared" si="21"/>
        <v/>
      </c>
      <c r="P139" s="12" t="str">
        <f t="shared" si="22"/>
        <v/>
      </c>
      <c r="Q139" s="12" t="str">
        <f t="shared" si="23"/>
        <v/>
      </c>
      <c r="R139" s="12" t="str">
        <f t="shared" si="24"/>
        <v/>
      </c>
      <c r="S139" s="12" t="str">
        <f t="shared" si="25"/>
        <v/>
      </c>
      <c r="T139" s="12" t="str">
        <f t="shared" si="26"/>
        <v/>
      </c>
    </row>
    <row r="140" spans="1:20" x14ac:dyDescent="0.2">
      <c r="A140" s="27">
        <v>41951</v>
      </c>
      <c r="B140" s="12">
        <v>13</v>
      </c>
      <c r="C140" s="12" t="s">
        <v>22</v>
      </c>
      <c r="D140" s="12" t="s">
        <v>17</v>
      </c>
      <c r="E140" s="12" t="str">
        <f t="shared" si="17"/>
        <v/>
      </c>
      <c r="F140" s="12" t="str">
        <f>IFERROR(IF(E140="A",-1,1)*IF(LEN(E140)&gt;0,INDEX(Data[Full Time Home Team Goals],ROWS($J$35:J140))-INDEX(Data[Full Time Away Team Goals],ROWS($J$35:J140)),""),"")</f>
        <v/>
      </c>
      <c r="G140" s="12" t="str">
        <f>IF(ISNUMBER(F140),ROWS($F$35:F140),"")</f>
        <v/>
      </c>
      <c r="H140" s="12" t="str">
        <f>IFERROR(SMALL($G$35:$G$414,ROWS($G$35:G140)),"")</f>
        <v/>
      </c>
      <c r="I140" s="12" t="str">
        <f t="shared" si="18"/>
        <v/>
      </c>
      <c r="J140" s="12" t="str">
        <f t="shared" si="19"/>
        <v/>
      </c>
      <c r="K140" s="12" t="str">
        <f t="shared" si="20"/>
        <v/>
      </c>
      <c r="L140" s="12" t="str">
        <f>IFERROR(IF(K140="A",-1,1)*IF(LEN(K140)&gt;0,INDEX(Data[Full Time Home Team Goals],ROWS($J$35:P140))-INDEX(Data[Full Time Away Team Goals],ROWS($J$35:P140)),""),"")</f>
        <v/>
      </c>
      <c r="M140" s="12" t="str">
        <f>IF(ISNUMBER(L140),ROWS($L$35:L140),"")</f>
        <v/>
      </c>
      <c r="N140" s="12" t="str">
        <f>IFERROR(SMALL($M$35:$M$414,ROWS($M$35:M140)),"")</f>
        <v/>
      </c>
      <c r="O140" s="12" t="str">
        <f t="shared" si="21"/>
        <v/>
      </c>
      <c r="P140" s="12" t="str">
        <f t="shared" si="22"/>
        <v/>
      </c>
      <c r="Q140" s="12" t="str">
        <f t="shared" si="23"/>
        <v/>
      </c>
      <c r="R140" s="12" t="str">
        <f t="shared" si="24"/>
        <v/>
      </c>
      <c r="S140" s="12" t="str">
        <f t="shared" si="25"/>
        <v/>
      </c>
      <c r="T140" s="12" t="str">
        <f t="shared" si="26"/>
        <v/>
      </c>
    </row>
    <row r="141" spans="1:20" x14ac:dyDescent="0.2">
      <c r="A141" s="27">
        <v>41952</v>
      </c>
      <c r="B141" s="12">
        <v>14</v>
      </c>
      <c r="C141" s="12" t="s">
        <v>20</v>
      </c>
      <c r="D141" s="12" t="s">
        <v>7</v>
      </c>
      <c r="E141" s="12" t="str">
        <f t="shared" si="17"/>
        <v/>
      </c>
      <c r="F141" s="12" t="str">
        <f>IFERROR(IF(E141="A",-1,1)*IF(LEN(E141)&gt;0,INDEX(Data[Full Time Home Team Goals],ROWS($J$35:J141))-INDEX(Data[Full Time Away Team Goals],ROWS($J$35:J141)),""),"")</f>
        <v/>
      </c>
      <c r="G141" s="12" t="str">
        <f>IF(ISNUMBER(F141),ROWS($F$35:F141),"")</f>
        <v/>
      </c>
      <c r="H141" s="12" t="str">
        <f>IFERROR(SMALL($G$35:$G$414,ROWS($G$35:G141)),"")</f>
        <v/>
      </c>
      <c r="I141" s="12" t="str">
        <f t="shared" si="18"/>
        <v/>
      </c>
      <c r="J141" s="12" t="str">
        <f t="shared" si="19"/>
        <v/>
      </c>
      <c r="K141" s="12" t="str">
        <f t="shared" si="20"/>
        <v/>
      </c>
      <c r="L141" s="12" t="str">
        <f>IFERROR(IF(K141="A",-1,1)*IF(LEN(K141)&gt;0,INDEX(Data[Full Time Home Team Goals],ROWS($J$35:P141))-INDEX(Data[Full Time Away Team Goals],ROWS($J$35:P141)),""),"")</f>
        <v/>
      </c>
      <c r="M141" s="12" t="str">
        <f>IF(ISNUMBER(L141),ROWS($L$35:L141),"")</f>
        <v/>
      </c>
      <c r="N141" s="12" t="str">
        <f>IFERROR(SMALL($M$35:$M$414,ROWS($M$35:M141)),"")</f>
        <v/>
      </c>
      <c r="O141" s="12" t="str">
        <f t="shared" si="21"/>
        <v/>
      </c>
      <c r="P141" s="12" t="str">
        <f t="shared" si="22"/>
        <v/>
      </c>
      <c r="Q141" s="12" t="str">
        <f t="shared" si="23"/>
        <v/>
      </c>
      <c r="R141" s="12" t="str">
        <f t="shared" si="24"/>
        <v/>
      </c>
      <c r="S141" s="12" t="str">
        <f t="shared" si="25"/>
        <v/>
      </c>
      <c r="T141" s="12" t="str">
        <f t="shared" si="26"/>
        <v/>
      </c>
    </row>
    <row r="142" spans="1:20" x14ac:dyDescent="0.2">
      <c r="A142" s="27">
        <v>41952</v>
      </c>
      <c r="B142" s="12">
        <v>14</v>
      </c>
      <c r="C142" s="12" t="s">
        <v>11</v>
      </c>
      <c r="D142" s="12" t="s">
        <v>1</v>
      </c>
      <c r="E142" s="12" t="str">
        <f t="shared" si="17"/>
        <v/>
      </c>
      <c r="F142" s="12" t="str">
        <f>IFERROR(IF(E142="A",-1,1)*IF(LEN(E142)&gt;0,INDEX(Data[Full Time Home Team Goals],ROWS($J$35:J142))-INDEX(Data[Full Time Away Team Goals],ROWS($J$35:J142)),""),"")</f>
        <v/>
      </c>
      <c r="G142" s="12" t="str">
        <f>IF(ISNUMBER(F142),ROWS($F$35:F142),"")</f>
        <v/>
      </c>
      <c r="H142" s="12" t="str">
        <f>IFERROR(SMALL($G$35:$G$414,ROWS($G$35:G142)),"")</f>
        <v/>
      </c>
      <c r="I142" s="12" t="str">
        <f t="shared" si="18"/>
        <v/>
      </c>
      <c r="J142" s="12" t="str">
        <f t="shared" si="19"/>
        <v/>
      </c>
      <c r="K142" s="12" t="str">
        <f t="shared" si="20"/>
        <v>H</v>
      </c>
      <c r="L142" s="12">
        <f>IFERROR(IF(K142="A",-1,1)*IF(LEN(K142)&gt;0,INDEX(Data[Full Time Home Team Goals],ROWS($J$35:P142))-INDEX(Data[Full Time Away Team Goals],ROWS($J$35:P142)),""),"")</f>
        <v>1</v>
      </c>
      <c r="M142" s="12">
        <f>IF(ISNUMBER(L142),ROWS($L$35:L142),"")</f>
        <v>108</v>
      </c>
      <c r="N142" s="12" t="str">
        <f>IFERROR(SMALL($M$35:$M$414,ROWS($M$35:M142)),"")</f>
        <v/>
      </c>
      <c r="O142" s="12" t="str">
        <f t="shared" si="21"/>
        <v/>
      </c>
      <c r="P142" s="12" t="str">
        <f t="shared" si="22"/>
        <v/>
      </c>
      <c r="Q142" s="12" t="str">
        <f t="shared" si="23"/>
        <v/>
      </c>
      <c r="R142" s="12" t="str">
        <f t="shared" si="24"/>
        <v/>
      </c>
      <c r="S142" s="12" t="str">
        <f t="shared" si="25"/>
        <v/>
      </c>
      <c r="T142" s="12" t="str">
        <f t="shared" si="26"/>
        <v/>
      </c>
    </row>
    <row r="143" spans="1:20" x14ac:dyDescent="0.2">
      <c r="A143" s="27">
        <v>41952</v>
      </c>
      <c r="B143" s="12">
        <v>14</v>
      </c>
      <c r="C143" s="12" t="s">
        <v>23</v>
      </c>
      <c r="D143" s="12" t="s">
        <v>16</v>
      </c>
      <c r="E143" s="12" t="str">
        <f t="shared" si="17"/>
        <v/>
      </c>
      <c r="F143" s="12" t="str">
        <f>IFERROR(IF(E143="A",-1,1)*IF(LEN(E143)&gt;0,INDEX(Data[Full Time Home Team Goals],ROWS($J$35:J143))-INDEX(Data[Full Time Away Team Goals],ROWS($J$35:J143)),""),"")</f>
        <v/>
      </c>
      <c r="G143" s="12" t="str">
        <f>IF(ISNUMBER(F143),ROWS($F$35:F143),"")</f>
        <v/>
      </c>
      <c r="H143" s="12" t="str">
        <f>IFERROR(SMALL($G$35:$G$414,ROWS($G$35:G143)),"")</f>
        <v/>
      </c>
      <c r="I143" s="12" t="str">
        <f t="shared" si="18"/>
        <v/>
      </c>
      <c r="J143" s="12" t="str">
        <f t="shared" si="19"/>
        <v/>
      </c>
      <c r="K143" s="12" t="str">
        <f t="shared" si="20"/>
        <v/>
      </c>
      <c r="L143" s="12" t="str">
        <f>IFERROR(IF(K143="A",-1,1)*IF(LEN(K143)&gt;0,INDEX(Data[Full Time Home Team Goals],ROWS($J$35:P143))-INDEX(Data[Full Time Away Team Goals],ROWS($J$35:P143)),""),"")</f>
        <v/>
      </c>
      <c r="M143" s="12" t="str">
        <f>IF(ISNUMBER(L143),ROWS($L$35:L143),"")</f>
        <v/>
      </c>
      <c r="N143" s="12" t="str">
        <f>IFERROR(SMALL($M$35:$M$414,ROWS($M$35:M143)),"")</f>
        <v/>
      </c>
      <c r="O143" s="12" t="str">
        <f t="shared" si="21"/>
        <v/>
      </c>
      <c r="P143" s="12" t="str">
        <f t="shared" si="22"/>
        <v/>
      </c>
      <c r="Q143" s="12" t="str">
        <f t="shared" si="23"/>
        <v/>
      </c>
      <c r="R143" s="12" t="str">
        <f t="shared" si="24"/>
        <v/>
      </c>
      <c r="S143" s="12" t="str">
        <f t="shared" si="25"/>
        <v/>
      </c>
      <c r="T143" s="12" t="str">
        <f t="shared" si="26"/>
        <v/>
      </c>
    </row>
    <row r="144" spans="1:20" x14ac:dyDescent="0.2">
      <c r="A144" s="27">
        <v>41952</v>
      </c>
      <c r="B144" s="12">
        <v>14</v>
      </c>
      <c r="C144" s="12" t="s">
        <v>19</v>
      </c>
      <c r="D144" s="12" t="s">
        <v>28</v>
      </c>
      <c r="E144" s="12" t="str">
        <f t="shared" si="17"/>
        <v/>
      </c>
      <c r="F144" s="12" t="str">
        <f>IFERROR(IF(E144="A",-1,1)*IF(LEN(E144)&gt;0,INDEX(Data[Full Time Home Team Goals],ROWS($J$35:J144))-INDEX(Data[Full Time Away Team Goals],ROWS($J$35:J144)),""),"")</f>
        <v/>
      </c>
      <c r="G144" s="12" t="str">
        <f>IF(ISNUMBER(F144),ROWS($F$35:F144),"")</f>
        <v/>
      </c>
      <c r="H144" s="12" t="str">
        <f>IFERROR(SMALL($G$35:$G$414,ROWS($G$35:G144)),"")</f>
        <v/>
      </c>
      <c r="I144" s="12" t="str">
        <f t="shared" si="18"/>
        <v/>
      </c>
      <c r="J144" s="12" t="str">
        <f t="shared" si="19"/>
        <v/>
      </c>
      <c r="K144" s="12" t="str">
        <f t="shared" si="20"/>
        <v/>
      </c>
      <c r="L144" s="12" t="str">
        <f>IFERROR(IF(K144="A",-1,1)*IF(LEN(K144)&gt;0,INDEX(Data[Full Time Home Team Goals],ROWS($J$35:P144))-INDEX(Data[Full Time Away Team Goals],ROWS($J$35:P144)),""),"")</f>
        <v/>
      </c>
      <c r="M144" s="12" t="str">
        <f>IF(ISNUMBER(L144),ROWS($L$35:L144),"")</f>
        <v/>
      </c>
      <c r="N144" s="12" t="str">
        <f>IFERROR(SMALL($M$35:$M$414,ROWS($M$35:M144)),"")</f>
        <v/>
      </c>
      <c r="O144" s="12" t="str">
        <f t="shared" si="21"/>
        <v/>
      </c>
      <c r="P144" s="12" t="str">
        <f t="shared" si="22"/>
        <v/>
      </c>
      <c r="Q144" s="12" t="str">
        <f t="shared" si="23"/>
        <v/>
      </c>
      <c r="R144" s="12" t="str">
        <f t="shared" si="24"/>
        <v/>
      </c>
      <c r="S144" s="12" t="str">
        <f t="shared" si="25"/>
        <v/>
      </c>
      <c r="T144" s="12" t="str">
        <f t="shared" si="26"/>
        <v/>
      </c>
    </row>
    <row r="145" spans="1:20" x14ac:dyDescent="0.2">
      <c r="A145" s="27">
        <v>41965</v>
      </c>
      <c r="B145" s="12">
        <v>15</v>
      </c>
      <c r="C145" s="12" t="s">
        <v>1</v>
      </c>
      <c r="D145" s="12" t="s">
        <v>10</v>
      </c>
      <c r="E145" s="12" t="str">
        <f t="shared" si="17"/>
        <v>A</v>
      </c>
      <c r="F145" s="12">
        <f>IFERROR(IF(E145="A",-1,1)*IF(LEN(E145)&gt;0,INDEX(Data[Full Time Home Team Goals],ROWS($J$35:J145))-INDEX(Data[Full Time Away Team Goals],ROWS($J$35:J145)),""),"")</f>
        <v>1</v>
      </c>
      <c r="G145" s="12">
        <f>IF(ISNUMBER(F145),ROWS($F$35:F145),"")</f>
        <v>111</v>
      </c>
      <c r="H145" s="12" t="str">
        <f>IFERROR(SMALL($G$35:$G$414,ROWS($G$35:G145)),"")</f>
        <v/>
      </c>
      <c r="I145" s="12" t="str">
        <f t="shared" si="18"/>
        <v/>
      </c>
      <c r="J145" s="12" t="str">
        <f t="shared" si="19"/>
        <v/>
      </c>
      <c r="K145" s="12" t="str">
        <f t="shared" si="20"/>
        <v/>
      </c>
      <c r="L145" s="12" t="str">
        <f>IFERROR(IF(K145="A",-1,1)*IF(LEN(K145)&gt;0,INDEX(Data[Full Time Home Team Goals],ROWS($J$35:P145))-INDEX(Data[Full Time Away Team Goals],ROWS($J$35:P145)),""),"")</f>
        <v/>
      </c>
      <c r="M145" s="12" t="str">
        <f>IF(ISNUMBER(L145),ROWS($L$35:L145),"")</f>
        <v/>
      </c>
      <c r="N145" s="12" t="str">
        <f>IFERROR(SMALL($M$35:$M$414,ROWS($M$35:M145)),"")</f>
        <v/>
      </c>
      <c r="O145" s="12" t="str">
        <f t="shared" si="21"/>
        <v/>
      </c>
      <c r="P145" s="12" t="str">
        <f t="shared" si="22"/>
        <v/>
      </c>
      <c r="Q145" s="12" t="str">
        <f t="shared" si="23"/>
        <v/>
      </c>
      <c r="R145" s="12" t="str">
        <f t="shared" si="24"/>
        <v/>
      </c>
      <c r="S145" s="12" t="str">
        <f t="shared" si="25"/>
        <v/>
      </c>
      <c r="T145" s="12" t="str">
        <f t="shared" si="26"/>
        <v/>
      </c>
    </row>
    <row r="146" spans="1:20" x14ac:dyDescent="0.2">
      <c r="A146" s="27">
        <v>41965</v>
      </c>
      <c r="B146" s="12">
        <v>15</v>
      </c>
      <c r="C146" s="12" t="s">
        <v>32</v>
      </c>
      <c r="D146" s="12" t="s">
        <v>19</v>
      </c>
      <c r="E146" s="12" t="str">
        <f t="shared" si="17"/>
        <v/>
      </c>
      <c r="F146" s="12" t="str">
        <f>IFERROR(IF(E146="A",-1,1)*IF(LEN(E146)&gt;0,INDEX(Data[Full Time Home Team Goals],ROWS($J$35:J146))-INDEX(Data[Full Time Away Team Goals],ROWS($J$35:J146)),""),"")</f>
        <v/>
      </c>
      <c r="G146" s="12" t="str">
        <f>IF(ISNUMBER(F146),ROWS($F$35:F146),"")</f>
        <v/>
      </c>
      <c r="H146" s="12" t="str">
        <f>IFERROR(SMALL($G$35:$G$414,ROWS($G$35:G146)),"")</f>
        <v/>
      </c>
      <c r="I146" s="12" t="str">
        <f t="shared" si="18"/>
        <v/>
      </c>
      <c r="J146" s="12" t="str">
        <f t="shared" si="19"/>
        <v/>
      </c>
      <c r="K146" s="12" t="str">
        <f t="shared" si="20"/>
        <v/>
      </c>
      <c r="L146" s="12" t="str">
        <f>IFERROR(IF(K146="A",-1,1)*IF(LEN(K146)&gt;0,INDEX(Data[Full Time Home Team Goals],ROWS($J$35:P146))-INDEX(Data[Full Time Away Team Goals],ROWS($J$35:P146)),""),"")</f>
        <v/>
      </c>
      <c r="M146" s="12" t="str">
        <f>IF(ISNUMBER(L146),ROWS($L$35:L146),"")</f>
        <v/>
      </c>
      <c r="N146" s="12" t="str">
        <f>IFERROR(SMALL($M$35:$M$414,ROWS($M$35:M146)),"")</f>
        <v/>
      </c>
      <c r="O146" s="12" t="str">
        <f t="shared" si="21"/>
        <v/>
      </c>
      <c r="P146" s="12" t="str">
        <f t="shared" si="22"/>
        <v/>
      </c>
      <c r="Q146" s="12" t="str">
        <f t="shared" si="23"/>
        <v/>
      </c>
      <c r="R146" s="12" t="str">
        <f t="shared" si="24"/>
        <v/>
      </c>
      <c r="S146" s="12" t="str">
        <f t="shared" si="25"/>
        <v/>
      </c>
      <c r="T146" s="12" t="str">
        <f t="shared" si="26"/>
        <v/>
      </c>
    </row>
    <row r="147" spans="1:20" x14ac:dyDescent="0.2">
      <c r="A147" s="27">
        <v>41965</v>
      </c>
      <c r="B147" s="12">
        <v>15</v>
      </c>
      <c r="C147" s="12" t="s">
        <v>7</v>
      </c>
      <c r="D147" s="12" t="s">
        <v>22</v>
      </c>
      <c r="E147" s="12" t="str">
        <f t="shared" si="17"/>
        <v/>
      </c>
      <c r="F147" s="12" t="str">
        <f>IFERROR(IF(E147="A",-1,1)*IF(LEN(E147)&gt;0,INDEX(Data[Full Time Home Team Goals],ROWS($J$35:J147))-INDEX(Data[Full Time Away Team Goals],ROWS($J$35:J147)),""),"")</f>
        <v/>
      </c>
      <c r="G147" s="12" t="str">
        <f>IF(ISNUMBER(F147),ROWS($F$35:F147),"")</f>
        <v/>
      </c>
      <c r="H147" s="12" t="str">
        <f>IFERROR(SMALL($G$35:$G$414,ROWS($G$35:G147)),"")</f>
        <v/>
      </c>
      <c r="I147" s="12" t="str">
        <f t="shared" si="18"/>
        <v/>
      </c>
      <c r="J147" s="12" t="str">
        <f t="shared" si="19"/>
        <v/>
      </c>
      <c r="K147" s="12" t="str">
        <f t="shared" si="20"/>
        <v/>
      </c>
      <c r="L147" s="12" t="str">
        <f>IFERROR(IF(K147="A",-1,1)*IF(LEN(K147)&gt;0,INDEX(Data[Full Time Home Team Goals],ROWS($J$35:P147))-INDEX(Data[Full Time Away Team Goals],ROWS($J$35:P147)),""),"")</f>
        <v/>
      </c>
      <c r="M147" s="12" t="str">
        <f>IF(ISNUMBER(L147),ROWS($L$35:L147),"")</f>
        <v/>
      </c>
      <c r="N147" s="12" t="str">
        <f>IFERROR(SMALL($M$35:$M$414,ROWS($M$35:M147)),"")</f>
        <v/>
      </c>
      <c r="O147" s="12" t="str">
        <f t="shared" si="21"/>
        <v/>
      </c>
      <c r="P147" s="12" t="str">
        <f t="shared" si="22"/>
        <v/>
      </c>
      <c r="Q147" s="12" t="str">
        <f t="shared" si="23"/>
        <v/>
      </c>
      <c r="R147" s="12" t="str">
        <f t="shared" si="24"/>
        <v/>
      </c>
      <c r="S147" s="12" t="str">
        <f t="shared" si="25"/>
        <v/>
      </c>
      <c r="T147" s="12" t="str">
        <f t="shared" si="26"/>
        <v/>
      </c>
    </row>
    <row r="148" spans="1:20" x14ac:dyDescent="0.2">
      <c r="A148" s="27">
        <v>41965</v>
      </c>
      <c r="B148" s="12">
        <v>15</v>
      </c>
      <c r="C148" s="12" t="s">
        <v>6</v>
      </c>
      <c r="D148" s="12" t="s">
        <v>20</v>
      </c>
      <c r="E148" s="12" t="str">
        <f t="shared" si="17"/>
        <v/>
      </c>
      <c r="F148" s="12" t="str">
        <f>IFERROR(IF(E148="A",-1,1)*IF(LEN(E148)&gt;0,INDEX(Data[Full Time Home Team Goals],ROWS($J$35:J148))-INDEX(Data[Full Time Away Team Goals],ROWS($J$35:J148)),""),"")</f>
        <v/>
      </c>
      <c r="G148" s="12" t="str">
        <f>IF(ISNUMBER(F148),ROWS($F$35:F148),"")</f>
        <v/>
      </c>
      <c r="H148" s="12" t="str">
        <f>IFERROR(SMALL($G$35:$G$414,ROWS($G$35:G148)),"")</f>
        <v/>
      </c>
      <c r="I148" s="12" t="str">
        <f t="shared" si="18"/>
        <v/>
      </c>
      <c r="J148" s="12" t="str">
        <f t="shared" si="19"/>
        <v/>
      </c>
      <c r="K148" s="12" t="str">
        <f t="shared" si="20"/>
        <v/>
      </c>
      <c r="L148" s="12" t="str">
        <f>IFERROR(IF(K148="A",-1,1)*IF(LEN(K148)&gt;0,INDEX(Data[Full Time Home Team Goals],ROWS($J$35:P148))-INDEX(Data[Full Time Away Team Goals],ROWS($J$35:P148)),""),"")</f>
        <v/>
      </c>
      <c r="M148" s="12" t="str">
        <f>IF(ISNUMBER(L148),ROWS($L$35:L148),"")</f>
        <v/>
      </c>
      <c r="N148" s="12" t="str">
        <f>IFERROR(SMALL($M$35:$M$414,ROWS($M$35:M148)),"")</f>
        <v/>
      </c>
      <c r="O148" s="12" t="str">
        <f t="shared" si="21"/>
        <v/>
      </c>
      <c r="P148" s="12" t="str">
        <f t="shared" si="22"/>
        <v/>
      </c>
      <c r="Q148" s="12" t="str">
        <f t="shared" si="23"/>
        <v/>
      </c>
      <c r="R148" s="12" t="str">
        <f t="shared" si="24"/>
        <v/>
      </c>
      <c r="S148" s="12" t="str">
        <f t="shared" si="25"/>
        <v/>
      </c>
      <c r="T148" s="12" t="str">
        <f t="shared" si="26"/>
        <v/>
      </c>
    </row>
    <row r="149" spans="1:20" x14ac:dyDescent="0.2">
      <c r="A149" s="27">
        <v>41965</v>
      </c>
      <c r="B149" s="12">
        <v>15</v>
      </c>
      <c r="C149" s="12" t="s">
        <v>29</v>
      </c>
      <c r="D149" s="12" t="s">
        <v>11</v>
      </c>
      <c r="E149" s="12" t="str">
        <f t="shared" si="17"/>
        <v/>
      </c>
      <c r="F149" s="12" t="str">
        <f>IFERROR(IF(E149="A",-1,1)*IF(LEN(E149)&gt;0,INDEX(Data[Full Time Home Team Goals],ROWS($J$35:J149))-INDEX(Data[Full Time Away Team Goals],ROWS($J$35:J149)),""),"")</f>
        <v/>
      </c>
      <c r="G149" s="12" t="str">
        <f>IF(ISNUMBER(F149),ROWS($F$35:F149),"")</f>
        <v/>
      </c>
      <c r="H149" s="12" t="str">
        <f>IFERROR(SMALL($G$35:$G$414,ROWS($G$35:G149)),"")</f>
        <v/>
      </c>
      <c r="I149" s="12" t="str">
        <f t="shared" si="18"/>
        <v/>
      </c>
      <c r="J149" s="12" t="str">
        <f t="shared" si="19"/>
        <v/>
      </c>
      <c r="K149" s="12" t="str">
        <f t="shared" si="20"/>
        <v>A</v>
      </c>
      <c r="L149" s="12">
        <f>IFERROR(IF(K149="A",-1,1)*IF(LEN(K149)&gt;0,INDEX(Data[Full Time Home Team Goals],ROWS($J$35:P149))-INDEX(Data[Full Time Away Team Goals],ROWS($J$35:P149)),""),"")</f>
        <v>-1</v>
      </c>
      <c r="M149" s="12">
        <f>IF(ISNUMBER(L149),ROWS($L$35:L149),"")</f>
        <v>115</v>
      </c>
      <c r="N149" s="12" t="str">
        <f>IFERROR(SMALL($M$35:$M$414,ROWS($M$35:M149)),"")</f>
        <v/>
      </c>
      <c r="O149" s="12" t="str">
        <f t="shared" si="21"/>
        <v/>
      </c>
      <c r="P149" s="12" t="str">
        <f t="shared" si="22"/>
        <v/>
      </c>
      <c r="Q149" s="12" t="str">
        <f t="shared" si="23"/>
        <v/>
      </c>
      <c r="R149" s="12" t="str">
        <f t="shared" si="24"/>
        <v/>
      </c>
      <c r="S149" s="12" t="str">
        <f t="shared" si="25"/>
        <v/>
      </c>
      <c r="T149" s="12" t="str">
        <f t="shared" si="26"/>
        <v/>
      </c>
    </row>
    <row r="150" spans="1:20" x14ac:dyDescent="0.2">
      <c r="A150" s="27">
        <v>41965</v>
      </c>
      <c r="B150" s="12">
        <v>15</v>
      </c>
      <c r="C150" s="12" t="s">
        <v>28</v>
      </c>
      <c r="D150" s="12" t="s">
        <v>13</v>
      </c>
      <c r="E150" s="12" t="str">
        <f t="shared" si="17"/>
        <v/>
      </c>
      <c r="F150" s="12" t="str">
        <f>IFERROR(IF(E150="A",-1,1)*IF(LEN(E150)&gt;0,INDEX(Data[Full Time Home Team Goals],ROWS($J$35:J150))-INDEX(Data[Full Time Away Team Goals],ROWS($J$35:J150)),""),"")</f>
        <v/>
      </c>
      <c r="G150" s="12" t="str">
        <f>IF(ISNUMBER(F150),ROWS($F$35:F150),"")</f>
        <v/>
      </c>
      <c r="H150" s="12" t="str">
        <f>IFERROR(SMALL($G$35:$G$414,ROWS($G$35:G150)),"")</f>
        <v/>
      </c>
      <c r="I150" s="12" t="str">
        <f t="shared" si="18"/>
        <v/>
      </c>
      <c r="J150" s="12" t="str">
        <f t="shared" si="19"/>
        <v/>
      </c>
      <c r="K150" s="12" t="str">
        <f t="shared" si="20"/>
        <v/>
      </c>
      <c r="L150" s="12" t="str">
        <f>IFERROR(IF(K150="A",-1,1)*IF(LEN(K150)&gt;0,INDEX(Data[Full Time Home Team Goals],ROWS($J$35:P150))-INDEX(Data[Full Time Away Team Goals],ROWS($J$35:P150)),""),"")</f>
        <v/>
      </c>
      <c r="M150" s="12" t="str">
        <f>IF(ISNUMBER(L150),ROWS($L$35:L150),"")</f>
        <v/>
      </c>
      <c r="N150" s="12" t="str">
        <f>IFERROR(SMALL($M$35:$M$414,ROWS($M$35:M150)),"")</f>
        <v/>
      </c>
      <c r="O150" s="12" t="str">
        <f t="shared" si="21"/>
        <v/>
      </c>
      <c r="P150" s="12" t="str">
        <f t="shared" si="22"/>
        <v/>
      </c>
      <c r="Q150" s="12" t="str">
        <f t="shared" si="23"/>
        <v/>
      </c>
      <c r="R150" s="12" t="str">
        <f t="shared" si="24"/>
        <v/>
      </c>
      <c r="S150" s="12" t="str">
        <f t="shared" si="25"/>
        <v/>
      </c>
      <c r="T150" s="12" t="str">
        <f t="shared" si="26"/>
        <v/>
      </c>
    </row>
    <row r="151" spans="1:20" x14ac:dyDescent="0.2">
      <c r="A151" s="27">
        <v>41965</v>
      </c>
      <c r="B151" s="12">
        <v>15</v>
      </c>
      <c r="C151" s="12" t="s">
        <v>16</v>
      </c>
      <c r="D151" s="12" t="s">
        <v>31</v>
      </c>
      <c r="E151" s="12" t="str">
        <f t="shared" si="17"/>
        <v/>
      </c>
      <c r="F151" s="12" t="str">
        <f>IFERROR(IF(E151="A",-1,1)*IF(LEN(E151)&gt;0,INDEX(Data[Full Time Home Team Goals],ROWS($J$35:J151))-INDEX(Data[Full Time Away Team Goals],ROWS($J$35:J151)),""),"")</f>
        <v/>
      </c>
      <c r="G151" s="12" t="str">
        <f>IF(ISNUMBER(F151),ROWS($F$35:F151),"")</f>
        <v/>
      </c>
      <c r="H151" s="12" t="str">
        <f>IFERROR(SMALL($G$35:$G$414,ROWS($G$35:G151)),"")</f>
        <v/>
      </c>
      <c r="I151" s="12" t="str">
        <f t="shared" si="18"/>
        <v/>
      </c>
      <c r="J151" s="12" t="str">
        <f t="shared" si="19"/>
        <v/>
      </c>
      <c r="K151" s="12" t="str">
        <f t="shared" si="20"/>
        <v/>
      </c>
      <c r="L151" s="12" t="str">
        <f>IFERROR(IF(K151="A",-1,1)*IF(LEN(K151)&gt;0,INDEX(Data[Full Time Home Team Goals],ROWS($J$35:P151))-INDEX(Data[Full Time Away Team Goals],ROWS($J$35:P151)),""),"")</f>
        <v/>
      </c>
      <c r="M151" s="12" t="str">
        <f>IF(ISNUMBER(L151),ROWS($L$35:L151),"")</f>
        <v/>
      </c>
      <c r="N151" s="12" t="str">
        <f>IFERROR(SMALL($M$35:$M$414,ROWS($M$35:M151)),"")</f>
        <v/>
      </c>
      <c r="O151" s="12" t="str">
        <f t="shared" si="21"/>
        <v/>
      </c>
      <c r="P151" s="12" t="str">
        <f t="shared" si="22"/>
        <v/>
      </c>
      <c r="Q151" s="12" t="str">
        <f t="shared" si="23"/>
        <v/>
      </c>
      <c r="R151" s="12" t="str">
        <f t="shared" si="24"/>
        <v/>
      </c>
      <c r="S151" s="12" t="str">
        <f t="shared" si="25"/>
        <v/>
      </c>
      <c r="T151" s="12" t="str">
        <f t="shared" si="26"/>
        <v/>
      </c>
    </row>
    <row r="152" spans="1:20" x14ac:dyDescent="0.2">
      <c r="A152" s="27">
        <v>41966</v>
      </c>
      <c r="B152" s="12">
        <v>16</v>
      </c>
      <c r="C152" s="12" t="s">
        <v>2</v>
      </c>
      <c r="D152" s="12" t="s">
        <v>25</v>
      </c>
      <c r="E152" s="12" t="str">
        <f t="shared" si="17"/>
        <v/>
      </c>
      <c r="F152" s="12" t="str">
        <f>IFERROR(IF(E152="A",-1,1)*IF(LEN(E152)&gt;0,INDEX(Data[Full Time Home Team Goals],ROWS($J$35:J152))-INDEX(Data[Full Time Away Team Goals],ROWS($J$35:J152)),""),"")</f>
        <v/>
      </c>
      <c r="G152" s="12" t="str">
        <f>IF(ISNUMBER(F152),ROWS($F$35:F152),"")</f>
        <v/>
      </c>
      <c r="H152" s="12" t="str">
        <f>IFERROR(SMALL($G$35:$G$414,ROWS($G$35:G152)),"")</f>
        <v/>
      </c>
      <c r="I152" s="12" t="str">
        <f t="shared" si="18"/>
        <v/>
      </c>
      <c r="J152" s="12" t="str">
        <f t="shared" si="19"/>
        <v/>
      </c>
      <c r="K152" s="12" t="str">
        <f t="shared" si="20"/>
        <v/>
      </c>
      <c r="L152" s="12" t="str">
        <f>IFERROR(IF(K152="A",-1,1)*IF(LEN(K152)&gt;0,INDEX(Data[Full Time Home Team Goals],ROWS($J$35:P152))-INDEX(Data[Full Time Away Team Goals],ROWS($J$35:P152)),""),"")</f>
        <v/>
      </c>
      <c r="M152" s="12" t="str">
        <f>IF(ISNUMBER(L152),ROWS($L$35:L152),"")</f>
        <v/>
      </c>
      <c r="N152" s="12" t="str">
        <f>IFERROR(SMALL($M$35:$M$414,ROWS($M$35:M152)),"")</f>
        <v/>
      </c>
      <c r="O152" s="12" t="str">
        <f t="shared" si="21"/>
        <v/>
      </c>
      <c r="P152" s="12" t="str">
        <f t="shared" si="22"/>
        <v/>
      </c>
      <c r="Q152" s="12" t="str">
        <f t="shared" si="23"/>
        <v/>
      </c>
      <c r="R152" s="12" t="str">
        <f t="shared" si="24"/>
        <v/>
      </c>
      <c r="S152" s="12" t="str">
        <f t="shared" si="25"/>
        <v/>
      </c>
      <c r="T152" s="12" t="str">
        <f t="shared" si="26"/>
        <v/>
      </c>
    </row>
    <row r="153" spans="1:20" x14ac:dyDescent="0.2">
      <c r="A153" s="27">
        <v>41966</v>
      </c>
      <c r="B153" s="12">
        <v>16</v>
      </c>
      <c r="C153" s="12" t="s">
        <v>14</v>
      </c>
      <c r="D153" s="12" t="s">
        <v>23</v>
      </c>
      <c r="E153" s="12" t="str">
        <f t="shared" si="17"/>
        <v/>
      </c>
      <c r="F153" s="12" t="str">
        <f>IFERROR(IF(E153="A",-1,1)*IF(LEN(E153)&gt;0,INDEX(Data[Full Time Home Team Goals],ROWS($J$35:J153))-INDEX(Data[Full Time Away Team Goals],ROWS($J$35:J153)),""),"")</f>
        <v/>
      </c>
      <c r="G153" s="12" t="str">
        <f>IF(ISNUMBER(F153),ROWS($F$35:F153),"")</f>
        <v/>
      </c>
      <c r="H153" s="12" t="str">
        <f>IFERROR(SMALL($G$35:$G$414,ROWS($G$35:G153)),"")</f>
        <v/>
      </c>
      <c r="I153" s="12" t="str">
        <f t="shared" si="18"/>
        <v/>
      </c>
      <c r="J153" s="12" t="str">
        <f t="shared" si="19"/>
        <v/>
      </c>
      <c r="K153" s="12" t="str">
        <f t="shared" si="20"/>
        <v/>
      </c>
      <c r="L153" s="12" t="str">
        <f>IFERROR(IF(K153="A",-1,1)*IF(LEN(K153)&gt;0,INDEX(Data[Full Time Home Team Goals],ROWS($J$35:P153))-INDEX(Data[Full Time Away Team Goals],ROWS($J$35:P153)),""),"")</f>
        <v/>
      </c>
      <c r="M153" s="12" t="str">
        <f>IF(ISNUMBER(L153),ROWS($L$35:L153),"")</f>
        <v/>
      </c>
      <c r="N153" s="12" t="str">
        <f>IFERROR(SMALL($M$35:$M$414,ROWS($M$35:M153)),"")</f>
        <v/>
      </c>
      <c r="O153" s="12" t="str">
        <f t="shared" si="21"/>
        <v/>
      </c>
      <c r="P153" s="12" t="str">
        <f t="shared" si="22"/>
        <v/>
      </c>
      <c r="Q153" s="12" t="str">
        <f t="shared" si="23"/>
        <v/>
      </c>
      <c r="R153" s="12" t="str">
        <f t="shared" si="24"/>
        <v/>
      </c>
      <c r="S153" s="12" t="str">
        <f t="shared" si="25"/>
        <v/>
      </c>
      <c r="T153" s="12" t="str">
        <f t="shared" si="26"/>
        <v/>
      </c>
    </row>
    <row r="154" spans="1:20" x14ac:dyDescent="0.2">
      <c r="A154" s="27">
        <v>41967</v>
      </c>
      <c r="B154" s="12">
        <v>16</v>
      </c>
      <c r="C154" s="12" t="s">
        <v>17</v>
      </c>
      <c r="D154" s="12" t="s">
        <v>26</v>
      </c>
      <c r="E154" s="12" t="str">
        <f t="shared" si="17"/>
        <v/>
      </c>
      <c r="F154" s="12" t="str">
        <f>IFERROR(IF(E154="A",-1,1)*IF(LEN(E154)&gt;0,INDEX(Data[Full Time Home Team Goals],ROWS($J$35:J154))-INDEX(Data[Full Time Away Team Goals],ROWS($J$35:J154)),""),"")</f>
        <v/>
      </c>
      <c r="G154" s="12" t="str">
        <f>IF(ISNUMBER(F154),ROWS($F$35:F154),"")</f>
        <v/>
      </c>
      <c r="H154" s="12" t="str">
        <f>IFERROR(SMALL($G$35:$G$414,ROWS($G$35:G154)),"")</f>
        <v/>
      </c>
      <c r="I154" s="12" t="str">
        <f t="shared" si="18"/>
        <v/>
      </c>
      <c r="J154" s="12" t="str">
        <f t="shared" si="19"/>
        <v/>
      </c>
      <c r="K154" s="12" t="str">
        <f t="shared" si="20"/>
        <v/>
      </c>
      <c r="L154" s="12" t="str">
        <f>IFERROR(IF(K154="A",-1,1)*IF(LEN(K154)&gt;0,INDEX(Data[Full Time Home Team Goals],ROWS($J$35:P154))-INDEX(Data[Full Time Away Team Goals],ROWS($J$35:P154)),""),"")</f>
        <v/>
      </c>
      <c r="M154" s="12" t="str">
        <f>IF(ISNUMBER(L154),ROWS($L$35:L154),"")</f>
        <v/>
      </c>
      <c r="N154" s="12" t="str">
        <f>IFERROR(SMALL($M$35:$M$414,ROWS($M$35:M154)),"")</f>
        <v/>
      </c>
      <c r="O154" s="12" t="str">
        <f t="shared" si="21"/>
        <v/>
      </c>
      <c r="P154" s="12" t="str">
        <f t="shared" si="22"/>
        <v/>
      </c>
      <c r="Q154" s="12" t="str">
        <f t="shared" si="23"/>
        <v/>
      </c>
      <c r="R154" s="12" t="str">
        <f t="shared" si="24"/>
        <v/>
      </c>
      <c r="S154" s="12" t="str">
        <f t="shared" si="25"/>
        <v/>
      </c>
      <c r="T154" s="12" t="str">
        <f t="shared" si="26"/>
        <v/>
      </c>
    </row>
    <row r="155" spans="1:20" x14ac:dyDescent="0.2">
      <c r="A155" s="27">
        <v>41972</v>
      </c>
      <c r="B155" s="12">
        <v>16</v>
      </c>
      <c r="C155" s="12" t="s">
        <v>31</v>
      </c>
      <c r="D155" s="12" t="s">
        <v>17</v>
      </c>
      <c r="E155" s="12" t="str">
        <f t="shared" si="17"/>
        <v/>
      </c>
      <c r="F155" s="12" t="str">
        <f>IFERROR(IF(E155="A",-1,1)*IF(LEN(E155)&gt;0,INDEX(Data[Full Time Home Team Goals],ROWS($J$35:J155))-INDEX(Data[Full Time Away Team Goals],ROWS($J$35:J155)),""),"")</f>
        <v/>
      </c>
      <c r="G155" s="12" t="str">
        <f>IF(ISNUMBER(F155),ROWS($F$35:F155),"")</f>
        <v/>
      </c>
      <c r="H155" s="12" t="str">
        <f>IFERROR(SMALL($G$35:$G$414,ROWS($G$35:G155)),"")</f>
        <v/>
      </c>
      <c r="I155" s="12" t="str">
        <f t="shared" si="18"/>
        <v/>
      </c>
      <c r="J155" s="12" t="str">
        <f t="shared" si="19"/>
        <v/>
      </c>
      <c r="K155" s="12" t="str">
        <f t="shared" si="20"/>
        <v/>
      </c>
      <c r="L155" s="12" t="str">
        <f>IFERROR(IF(K155="A",-1,1)*IF(LEN(K155)&gt;0,INDEX(Data[Full Time Home Team Goals],ROWS($J$35:P155))-INDEX(Data[Full Time Away Team Goals],ROWS($J$35:P155)),""),"")</f>
        <v/>
      </c>
      <c r="M155" s="12" t="str">
        <f>IF(ISNUMBER(L155),ROWS($L$35:L155),"")</f>
        <v/>
      </c>
      <c r="N155" s="12" t="str">
        <f>IFERROR(SMALL($M$35:$M$414,ROWS($M$35:M155)),"")</f>
        <v/>
      </c>
      <c r="O155" s="12" t="str">
        <f t="shared" si="21"/>
        <v/>
      </c>
      <c r="P155" s="12" t="str">
        <f t="shared" si="22"/>
        <v/>
      </c>
      <c r="Q155" s="12" t="str">
        <f t="shared" si="23"/>
        <v/>
      </c>
      <c r="R155" s="12" t="str">
        <f t="shared" si="24"/>
        <v/>
      </c>
      <c r="S155" s="12" t="str">
        <f t="shared" si="25"/>
        <v/>
      </c>
      <c r="T155" s="12" t="str">
        <f t="shared" si="26"/>
        <v/>
      </c>
    </row>
    <row r="156" spans="1:20" x14ac:dyDescent="0.2">
      <c r="A156" s="27">
        <v>41972</v>
      </c>
      <c r="B156" s="12">
        <v>16</v>
      </c>
      <c r="C156" s="12" t="s">
        <v>25</v>
      </c>
      <c r="D156" s="12" t="s">
        <v>16</v>
      </c>
      <c r="E156" s="12" t="str">
        <f t="shared" si="17"/>
        <v/>
      </c>
      <c r="F156" s="12" t="str">
        <f>IFERROR(IF(E156="A",-1,1)*IF(LEN(E156)&gt;0,INDEX(Data[Full Time Home Team Goals],ROWS($J$35:J156))-INDEX(Data[Full Time Away Team Goals],ROWS($J$35:J156)),""),"")</f>
        <v/>
      </c>
      <c r="G156" s="12" t="str">
        <f>IF(ISNUMBER(F156),ROWS($F$35:F156),"")</f>
        <v/>
      </c>
      <c r="H156" s="12" t="str">
        <f>IFERROR(SMALL($G$35:$G$414,ROWS($G$35:G156)),"")</f>
        <v/>
      </c>
      <c r="I156" s="12" t="str">
        <f t="shared" si="18"/>
        <v/>
      </c>
      <c r="J156" s="12" t="str">
        <f t="shared" si="19"/>
        <v/>
      </c>
      <c r="K156" s="12" t="str">
        <f t="shared" si="20"/>
        <v/>
      </c>
      <c r="L156" s="12" t="str">
        <f>IFERROR(IF(K156="A",-1,1)*IF(LEN(K156)&gt;0,INDEX(Data[Full Time Home Team Goals],ROWS($J$35:P156))-INDEX(Data[Full Time Away Team Goals],ROWS($J$35:P156)),""),"")</f>
        <v/>
      </c>
      <c r="M156" s="12" t="str">
        <f>IF(ISNUMBER(L156),ROWS($L$35:L156),"")</f>
        <v/>
      </c>
      <c r="N156" s="12" t="str">
        <f>IFERROR(SMALL($M$35:$M$414,ROWS($M$35:M156)),"")</f>
        <v/>
      </c>
      <c r="O156" s="12" t="str">
        <f t="shared" si="21"/>
        <v/>
      </c>
      <c r="P156" s="12" t="str">
        <f t="shared" si="22"/>
        <v/>
      </c>
      <c r="Q156" s="12" t="str">
        <f t="shared" si="23"/>
        <v/>
      </c>
      <c r="R156" s="12" t="str">
        <f t="shared" si="24"/>
        <v/>
      </c>
      <c r="S156" s="12" t="str">
        <f t="shared" si="25"/>
        <v/>
      </c>
      <c r="T156" s="12" t="str">
        <f t="shared" si="26"/>
        <v/>
      </c>
    </row>
    <row r="157" spans="1:20" x14ac:dyDescent="0.2">
      <c r="A157" s="27">
        <v>41972</v>
      </c>
      <c r="B157" s="12">
        <v>16</v>
      </c>
      <c r="C157" s="12" t="s">
        <v>10</v>
      </c>
      <c r="D157" s="12" t="s">
        <v>14</v>
      </c>
      <c r="E157" s="12" t="str">
        <f t="shared" si="17"/>
        <v>H</v>
      </c>
      <c r="F157" s="12">
        <f>IFERROR(IF(E157="A",-1,1)*IF(LEN(E157)&gt;0,INDEX(Data[Full Time Home Team Goals],ROWS($J$35:J157))-INDEX(Data[Full Time Away Team Goals],ROWS($J$35:J157)),""),"")</f>
        <v>3</v>
      </c>
      <c r="G157" s="12">
        <f>IF(ISNUMBER(F157),ROWS($F$35:F157),"")</f>
        <v>123</v>
      </c>
      <c r="H157" s="12" t="str">
        <f>IFERROR(SMALL($G$35:$G$414,ROWS($G$35:G157)),"")</f>
        <v/>
      </c>
      <c r="I157" s="12" t="str">
        <f t="shared" si="18"/>
        <v/>
      </c>
      <c r="J157" s="12" t="str">
        <f t="shared" si="19"/>
        <v/>
      </c>
      <c r="K157" s="12" t="str">
        <f t="shared" si="20"/>
        <v/>
      </c>
      <c r="L157" s="12" t="str">
        <f>IFERROR(IF(K157="A",-1,1)*IF(LEN(K157)&gt;0,INDEX(Data[Full Time Home Team Goals],ROWS($J$35:P157))-INDEX(Data[Full Time Away Team Goals],ROWS($J$35:P157)),""),"")</f>
        <v/>
      </c>
      <c r="M157" s="12" t="str">
        <f>IF(ISNUMBER(L157),ROWS($L$35:L157),"")</f>
        <v/>
      </c>
      <c r="N157" s="12" t="str">
        <f>IFERROR(SMALL($M$35:$M$414,ROWS($M$35:M157)),"")</f>
        <v/>
      </c>
      <c r="O157" s="12" t="str">
        <f t="shared" si="21"/>
        <v/>
      </c>
      <c r="P157" s="12" t="str">
        <f t="shared" si="22"/>
        <v/>
      </c>
      <c r="Q157" s="12" t="str">
        <f t="shared" si="23"/>
        <v/>
      </c>
      <c r="R157" s="12" t="str">
        <f t="shared" si="24"/>
        <v/>
      </c>
      <c r="S157" s="12" t="str">
        <f t="shared" si="25"/>
        <v/>
      </c>
      <c r="T157" s="12" t="str">
        <f t="shared" si="26"/>
        <v/>
      </c>
    </row>
    <row r="158" spans="1:20" x14ac:dyDescent="0.2">
      <c r="A158" s="27">
        <v>41972</v>
      </c>
      <c r="B158" s="12">
        <v>16</v>
      </c>
      <c r="C158" s="12" t="s">
        <v>13</v>
      </c>
      <c r="D158" s="12" t="s">
        <v>6</v>
      </c>
      <c r="E158" s="12" t="str">
        <f t="shared" si="17"/>
        <v/>
      </c>
      <c r="F158" s="12" t="str">
        <f>IFERROR(IF(E158="A",-1,1)*IF(LEN(E158)&gt;0,INDEX(Data[Full Time Home Team Goals],ROWS($J$35:J158))-INDEX(Data[Full Time Away Team Goals],ROWS($J$35:J158)),""),"")</f>
        <v/>
      </c>
      <c r="G158" s="12" t="str">
        <f>IF(ISNUMBER(F158),ROWS($F$35:F158),"")</f>
        <v/>
      </c>
      <c r="H158" s="12" t="str">
        <f>IFERROR(SMALL($G$35:$G$414,ROWS($G$35:G158)),"")</f>
        <v/>
      </c>
      <c r="I158" s="12" t="str">
        <f t="shared" si="18"/>
        <v/>
      </c>
      <c r="J158" s="12" t="str">
        <f t="shared" si="19"/>
        <v/>
      </c>
      <c r="K158" s="12" t="str">
        <f t="shared" si="20"/>
        <v/>
      </c>
      <c r="L158" s="12" t="str">
        <f>IFERROR(IF(K158="A",-1,1)*IF(LEN(K158)&gt;0,INDEX(Data[Full Time Home Team Goals],ROWS($J$35:P158))-INDEX(Data[Full Time Away Team Goals],ROWS($J$35:P158)),""),"")</f>
        <v/>
      </c>
      <c r="M158" s="12" t="str">
        <f>IF(ISNUMBER(L158),ROWS($L$35:L158),"")</f>
        <v/>
      </c>
      <c r="N158" s="12" t="str">
        <f>IFERROR(SMALL($M$35:$M$414,ROWS($M$35:M158)),"")</f>
        <v/>
      </c>
      <c r="O158" s="12" t="str">
        <f t="shared" si="21"/>
        <v/>
      </c>
      <c r="P158" s="12" t="str">
        <f t="shared" si="22"/>
        <v/>
      </c>
      <c r="Q158" s="12" t="str">
        <f t="shared" si="23"/>
        <v/>
      </c>
      <c r="R158" s="12" t="str">
        <f t="shared" si="24"/>
        <v/>
      </c>
      <c r="S158" s="12" t="str">
        <f t="shared" si="25"/>
        <v/>
      </c>
      <c r="T158" s="12" t="str">
        <f t="shared" si="26"/>
        <v/>
      </c>
    </row>
    <row r="159" spans="1:20" x14ac:dyDescent="0.2">
      <c r="A159" s="27">
        <v>41972</v>
      </c>
      <c r="B159" s="12">
        <v>16</v>
      </c>
      <c r="C159" s="12" t="s">
        <v>20</v>
      </c>
      <c r="D159" s="12" t="s">
        <v>32</v>
      </c>
      <c r="E159" s="12" t="str">
        <f t="shared" si="17"/>
        <v/>
      </c>
      <c r="F159" s="12" t="str">
        <f>IFERROR(IF(E159="A",-1,1)*IF(LEN(E159)&gt;0,INDEX(Data[Full Time Home Team Goals],ROWS($J$35:J159))-INDEX(Data[Full Time Away Team Goals],ROWS($J$35:J159)),""),"")</f>
        <v/>
      </c>
      <c r="G159" s="12" t="str">
        <f>IF(ISNUMBER(F159),ROWS($F$35:F159),"")</f>
        <v/>
      </c>
      <c r="H159" s="12" t="str">
        <f>IFERROR(SMALL($G$35:$G$414,ROWS($G$35:G159)),"")</f>
        <v/>
      </c>
      <c r="I159" s="12" t="str">
        <f t="shared" si="18"/>
        <v/>
      </c>
      <c r="J159" s="12" t="str">
        <f t="shared" si="19"/>
        <v/>
      </c>
      <c r="K159" s="12" t="str">
        <f t="shared" si="20"/>
        <v/>
      </c>
      <c r="L159" s="12" t="str">
        <f>IFERROR(IF(K159="A",-1,1)*IF(LEN(K159)&gt;0,INDEX(Data[Full Time Home Team Goals],ROWS($J$35:P159))-INDEX(Data[Full Time Away Team Goals],ROWS($J$35:P159)),""),"")</f>
        <v/>
      </c>
      <c r="M159" s="12" t="str">
        <f>IF(ISNUMBER(L159),ROWS($L$35:L159),"")</f>
        <v/>
      </c>
      <c r="N159" s="12" t="str">
        <f>IFERROR(SMALL($M$35:$M$414,ROWS($M$35:M159)),"")</f>
        <v/>
      </c>
      <c r="O159" s="12" t="str">
        <f t="shared" si="21"/>
        <v/>
      </c>
      <c r="P159" s="12" t="str">
        <f t="shared" si="22"/>
        <v/>
      </c>
      <c r="Q159" s="12" t="str">
        <f t="shared" si="23"/>
        <v/>
      </c>
      <c r="R159" s="12" t="str">
        <f t="shared" si="24"/>
        <v/>
      </c>
      <c r="S159" s="12" t="str">
        <f t="shared" si="25"/>
        <v/>
      </c>
      <c r="T159" s="12" t="str">
        <f t="shared" si="26"/>
        <v/>
      </c>
    </row>
    <row r="160" spans="1:20" x14ac:dyDescent="0.2">
      <c r="A160" s="27">
        <v>41972</v>
      </c>
      <c r="B160" s="12">
        <v>16</v>
      </c>
      <c r="C160" s="12" t="s">
        <v>11</v>
      </c>
      <c r="D160" s="12" t="s">
        <v>2</v>
      </c>
      <c r="E160" s="12" t="str">
        <f t="shared" si="17"/>
        <v/>
      </c>
      <c r="F160" s="12" t="str">
        <f>IFERROR(IF(E160="A",-1,1)*IF(LEN(E160)&gt;0,INDEX(Data[Full Time Home Team Goals],ROWS($J$35:J160))-INDEX(Data[Full Time Away Team Goals],ROWS($J$35:J160)),""),"")</f>
        <v/>
      </c>
      <c r="G160" s="12" t="str">
        <f>IF(ISNUMBER(F160),ROWS($F$35:F160),"")</f>
        <v/>
      </c>
      <c r="H160" s="12" t="str">
        <f>IFERROR(SMALL($G$35:$G$414,ROWS($G$35:G160)),"")</f>
        <v/>
      </c>
      <c r="I160" s="12" t="str">
        <f t="shared" si="18"/>
        <v/>
      </c>
      <c r="J160" s="12" t="str">
        <f t="shared" si="19"/>
        <v/>
      </c>
      <c r="K160" s="12" t="str">
        <f t="shared" si="20"/>
        <v>H</v>
      </c>
      <c r="L160" s="12">
        <f>IFERROR(IF(K160="A",-1,1)*IF(LEN(K160)&gt;0,INDEX(Data[Full Time Home Team Goals],ROWS($J$35:P160))-INDEX(Data[Full Time Away Team Goals],ROWS($J$35:P160)),""),"")</f>
        <v>0</v>
      </c>
      <c r="M160" s="12">
        <f>IF(ISNUMBER(L160),ROWS($L$35:L160),"")</f>
        <v>126</v>
      </c>
      <c r="N160" s="12" t="str">
        <f>IFERROR(SMALL($M$35:$M$414,ROWS($M$35:M160)),"")</f>
        <v/>
      </c>
      <c r="O160" s="12" t="str">
        <f t="shared" si="21"/>
        <v/>
      </c>
      <c r="P160" s="12" t="str">
        <f t="shared" si="22"/>
        <v/>
      </c>
      <c r="Q160" s="12" t="str">
        <f t="shared" si="23"/>
        <v/>
      </c>
      <c r="R160" s="12" t="str">
        <f t="shared" si="24"/>
        <v/>
      </c>
      <c r="S160" s="12" t="str">
        <f t="shared" si="25"/>
        <v/>
      </c>
      <c r="T160" s="12" t="str">
        <f t="shared" si="26"/>
        <v/>
      </c>
    </row>
    <row r="161" spans="1:20" x14ac:dyDescent="0.2">
      <c r="A161" s="27">
        <v>41972</v>
      </c>
      <c r="B161" s="12">
        <v>16</v>
      </c>
      <c r="C161" s="12" t="s">
        <v>19</v>
      </c>
      <c r="D161" s="12" t="s">
        <v>1</v>
      </c>
      <c r="E161" s="12" t="str">
        <f t="shared" si="17"/>
        <v/>
      </c>
      <c r="F161" s="12" t="str">
        <f>IFERROR(IF(E161="A",-1,1)*IF(LEN(E161)&gt;0,INDEX(Data[Full Time Home Team Goals],ROWS($J$35:J161))-INDEX(Data[Full Time Away Team Goals],ROWS($J$35:J161)),""),"")</f>
        <v/>
      </c>
      <c r="G161" s="12" t="str">
        <f>IF(ISNUMBER(F161),ROWS($F$35:F161),"")</f>
        <v/>
      </c>
      <c r="H161" s="12" t="str">
        <f>IFERROR(SMALL($G$35:$G$414,ROWS($G$35:G161)),"")</f>
        <v/>
      </c>
      <c r="I161" s="12" t="str">
        <f t="shared" si="18"/>
        <v/>
      </c>
      <c r="J161" s="12" t="str">
        <f t="shared" si="19"/>
        <v/>
      </c>
      <c r="K161" s="12" t="str">
        <f t="shared" si="20"/>
        <v/>
      </c>
      <c r="L161" s="12" t="str">
        <f>IFERROR(IF(K161="A",-1,1)*IF(LEN(K161)&gt;0,INDEX(Data[Full Time Home Team Goals],ROWS($J$35:P161))-INDEX(Data[Full Time Away Team Goals],ROWS($J$35:P161)),""),"")</f>
        <v/>
      </c>
      <c r="M161" s="12" t="str">
        <f>IF(ISNUMBER(L161),ROWS($L$35:L161),"")</f>
        <v/>
      </c>
      <c r="N161" s="12" t="str">
        <f>IFERROR(SMALL($M$35:$M$414,ROWS($M$35:M161)),"")</f>
        <v/>
      </c>
      <c r="O161" s="12" t="str">
        <f t="shared" si="21"/>
        <v/>
      </c>
      <c r="P161" s="12" t="str">
        <f t="shared" si="22"/>
        <v/>
      </c>
      <c r="Q161" s="12" t="str">
        <f t="shared" si="23"/>
        <v/>
      </c>
      <c r="R161" s="12" t="str">
        <f t="shared" si="24"/>
        <v/>
      </c>
      <c r="S161" s="12" t="str">
        <f t="shared" si="25"/>
        <v/>
      </c>
      <c r="T161" s="12" t="str">
        <f t="shared" si="26"/>
        <v/>
      </c>
    </row>
    <row r="162" spans="1:20" x14ac:dyDescent="0.2">
      <c r="A162" s="27">
        <v>41972</v>
      </c>
      <c r="B162" s="12">
        <v>16</v>
      </c>
      <c r="C162" s="12" t="s">
        <v>22</v>
      </c>
      <c r="D162" s="12" t="s">
        <v>28</v>
      </c>
      <c r="E162" s="12" t="str">
        <f t="shared" si="17"/>
        <v/>
      </c>
      <c r="F162" s="12" t="str">
        <f>IFERROR(IF(E162="A",-1,1)*IF(LEN(E162)&gt;0,INDEX(Data[Full Time Home Team Goals],ROWS($J$35:J162))-INDEX(Data[Full Time Away Team Goals],ROWS($J$35:J162)),""),"")</f>
        <v/>
      </c>
      <c r="G162" s="12" t="str">
        <f>IF(ISNUMBER(F162),ROWS($F$35:F162),"")</f>
        <v/>
      </c>
      <c r="H162" s="12" t="str">
        <f>IFERROR(SMALL($G$35:$G$414,ROWS($G$35:G162)),"")</f>
        <v/>
      </c>
      <c r="I162" s="12" t="str">
        <f t="shared" si="18"/>
        <v/>
      </c>
      <c r="J162" s="12" t="str">
        <f t="shared" si="19"/>
        <v/>
      </c>
      <c r="K162" s="12" t="str">
        <f t="shared" si="20"/>
        <v/>
      </c>
      <c r="L162" s="12" t="str">
        <f>IFERROR(IF(K162="A",-1,1)*IF(LEN(K162)&gt;0,INDEX(Data[Full Time Home Team Goals],ROWS($J$35:P162))-INDEX(Data[Full Time Away Team Goals],ROWS($J$35:P162)),""),"")</f>
        <v/>
      </c>
      <c r="M162" s="12" t="str">
        <f>IF(ISNUMBER(L162),ROWS($L$35:L162),"")</f>
        <v/>
      </c>
      <c r="N162" s="12" t="str">
        <f>IFERROR(SMALL($M$35:$M$414,ROWS($M$35:M162)),"")</f>
        <v/>
      </c>
      <c r="O162" s="12" t="str">
        <f t="shared" si="21"/>
        <v/>
      </c>
      <c r="P162" s="12" t="str">
        <f t="shared" si="22"/>
        <v/>
      </c>
      <c r="Q162" s="12" t="str">
        <f t="shared" si="23"/>
        <v/>
      </c>
      <c r="R162" s="12" t="str">
        <f t="shared" si="24"/>
        <v/>
      </c>
      <c r="S162" s="12" t="str">
        <f t="shared" si="25"/>
        <v/>
      </c>
      <c r="T162" s="12" t="str">
        <f t="shared" si="26"/>
        <v/>
      </c>
    </row>
    <row r="163" spans="1:20" x14ac:dyDescent="0.2">
      <c r="A163" s="27">
        <v>41973</v>
      </c>
      <c r="B163" s="12">
        <v>17</v>
      </c>
      <c r="C163" s="12" t="s">
        <v>26</v>
      </c>
      <c r="D163" s="12" t="s">
        <v>29</v>
      </c>
      <c r="E163" s="12" t="str">
        <f t="shared" si="17"/>
        <v/>
      </c>
      <c r="F163" s="12" t="str">
        <f>IFERROR(IF(E163="A",-1,1)*IF(LEN(E163)&gt;0,INDEX(Data[Full Time Home Team Goals],ROWS($J$35:J163))-INDEX(Data[Full Time Away Team Goals],ROWS($J$35:J163)),""),"")</f>
        <v/>
      </c>
      <c r="G163" s="12" t="str">
        <f>IF(ISNUMBER(F163),ROWS($F$35:F163),"")</f>
        <v/>
      </c>
      <c r="H163" s="12" t="str">
        <f>IFERROR(SMALL($G$35:$G$414,ROWS($G$35:G163)),"")</f>
        <v/>
      </c>
      <c r="I163" s="12" t="str">
        <f t="shared" si="18"/>
        <v/>
      </c>
      <c r="J163" s="12" t="str">
        <f t="shared" si="19"/>
        <v/>
      </c>
      <c r="K163" s="12" t="str">
        <f t="shared" si="20"/>
        <v/>
      </c>
      <c r="L163" s="12" t="str">
        <f>IFERROR(IF(K163="A",-1,1)*IF(LEN(K163)&gt;0,INDEX(Data[Full Time Home Team Goals],ROWS($J$35:P163))-INDEX(Data[Full Time Away Team Goals],ROWS($J$35:P163)),""),"")</f>
        <v/>
      </c>
      <c r="M163" s="12" t="str">
        <f>IF(ISNUMBER(L163),ROWS($L$35:L163),"")</f>
        <v/>
      </c>
      <c r="N163" s="12" t="str">
        <f>IFERROR(SMALL($M$35:$M$414,ROWS($M$35:M163)),"")</f>
        <v/>
      </c>
      <c r="O163" s="12" t="str">
        <f t="shared" si="21"/>
        <v/>
      </c>
      <c r="P163" s="12" t="str">
        <f t="shared" si="22"/>
        <v/>
      </c>
      <c r="Q163" s="12" t="str">
        <f t="shared" si="23"/>
        <v/>
      </c>
      <c r="R163" s="12" t="str">
        <f t="shared" si="24"/>
        <v/>
      </c>
      <c r="S163" s="12" t="str">
        <f t="shared" si="25"/>
        <v/>
      </c>
      <c r="T163" s="12" t="str">
        <f t="shared" si="26"/>
        <v/>
      </c>
    </row>
    <row r="164" spans="1:20" x14ac:dyDescent="0.2">
      <c r="A164" s="27">
        <v>41973</v>
      </c>
      <c r="B164" s="12">
        <v>17</v>
      </c>
      <c r="C164" s="12" t="s">
        <v>23</v>
      </c>
      <c r="D164" s="12" t="s">
        <v>7</v>
      </c>
      <c r="E164" s="12" t="str">
        <f t="shared" ref="E164:E227" si="27">IF($E$34=C164,"H",IF($E$34=D164,"A",""))</f>
        <v/>
      </c>
      <c r="F164" s="12" t="str">
        <f>IFERROR(IF(E164="A",-1,1)*IF(LEN(E164)&gt;0,INDEX(Data[Full Time Home Team Goals],ROWS($J$35:J164))-INDEX(Data[Full Time Away Team Goals],ROWS($J$35:J164)),""),"")</f>
        <v/>
      </c>
      <c r="G164" s="12" t="str">
        <f>IF(ISNUMBER(F164),ROWS($F$35:F164),"")</f>
        <v/>
      </c>
      <c r="H164" s="12" t="str">
        <f>IFERROR(SMALL($G$35:$G$414,ROWS($G$35:G164)),"")</f>
        <v/>
      </c>
      <c r="I164" s="12" t="str">
        <f t="shared" ref="I164:I227" si="28">IFERROR(INDEX($F$35:$F$414,H164),"")</f>
        <v/>
      </c>
      <c r="J164" s="12" t="str">
        <f t="shared" ref="J164:J227" si="29">IF(I164&lt;&gt;"",IF(I164&gt;0,"W",IF(I164=0,"D","L")),"")</f>
        <v/>
      </c>
      <c r="K164" s="12" t="str">
        <f t="shared" ref="K164:K227" si="30">IF($K$34=C164,"H",IF($K$34=D164,"A",""))</f>
        <v/>
      </c>
      <c r="L164" s="12" t="str">
        <f>IFERROR(IF(K164="A",-1,1)*IF(LEN(K164)&gt;0,INDEX(Data[Full Time Home Team Goals],ROWS($J$35:P164))-INDEX(Data[Full Time Away Team Goals],ROWS($J$35:P164)),""),"")</f>
        <v/>
      </c>
      <c r="M164" s="12" t="str">
        <f>IF(ISNUMBER(L164),ROWS($L$35:L164),"")</f>
        <v/>
      </c>
      <c r="N164" s="12" t="str">
        <f>IFERROR(SMALL($M$35:$M$414,ROWS($M$35:M164)),"")</f>
        <v/>
      </c>
      <c r="O164" s="12" t="str">
        <f t="shared" ref="O164:O227" si="31">IFERROR(INDEX($L$35:$L$414,N164),"")</f>
        <v/>
      </c>
      <c r="P164" s="12" t="str">
        <f t="shared" ref="P164:P227" si="32">IF(O164&lt;&gt;"",IF(O164&gt;0,"W",IF(O164=0,"D","L")),"")</f>
        <v/>
      </c>
      <c r="Q164" s="12" t="str">
        <f t="shared" ref="Q164:Q227" si="33">IF(AND(I164&lt;&gt;"",$D$31&lt;&gt;"-"),IF(I164&gt;0,1,""),"")</f>
        <v/>
      </c>
      <c r="R164" s="12" t="str">
        <f t="shared" ref="R164:R227" si="34">IF(AND(I164&lt;&gt;"",$D$31&lt;&gt;"-"),IF(I164&lt;0,-1,""),"")</f>
        <v/>
      </c>
      <c r="S164" s="12" t="str">
        <f t="shared" ref="S164:S227" si="35">IF(AND(O164&lt;&gt;"",$D$31&lt;&gt;"-"),IF(O164&gt;0,1,""),"")</f>
        <v/>
      </c>
      <c r="T164" s="12" t="str">
        <f t="shared" ref="T164:T227" si="36">IF(AND(O164&lt;&gt;"",$D$31&lt;&gt;"-"),IF(O164&lt;0,-1,""),"")</f>
        <v/>
      </c>
    </row>
    <row r="165" spans="1:20" x14ac:dyDescent="0.2">
      <c r="A165" s="27">
        <v>41975</v>
      </c>
      <c r="B165" s="12">
        <v>17</v>
      </c>
      <c r="C165" s="12" t="s">
        <v>31</v>
      </c>
      <c r="D165" s="12" t="s">
        <v>28</v>
      </c>
      <c r="E165" s="12" t="str">
        <f t="shared" si="27"/>
        <v/>
      </c>
      <c r="F165" s="12" t="str">
        <f>IFERROR(IF(E165="A",-1,1)*IF(LEN(E165)&gt;0,INDEX(Data[Full Time Home Team Goals],ROWS($J$35:J165))-INDEX(Data[Full Time Away Team Goals],ROWS($J$35:J165)),""),"")</f>
        <v/>
      </c>
      <c r="G165" s="12" t="str">
        <f>IF(ISNUMBER(F165),ROWS($F$35:F165),"")</f>
        <v/>
      </c>
      <c r="H165" s="12" t="str">
        <f>IFERROR(SMALL($G$35:$G$414,ROWS($G$35:G165)),"")</f>
        <v/>
      </c>
      <c r="I165" s="12" t="str">
        <f t="shared" si="28"/>
        <v/>
      </c>
      <c r="J165" s="12" t="str">
        <f t="shared" si="29"/>
        <v/>
      </c>
      <c r="K165" s="12" t="str">
        <f t="shared" si="30"/>
        <v/>
      </c>
      <c r="L165" s="12" t="str">
        <f>IFERROR(IF(K165="A",-1,1)*IF(LEN(K165)&gt;0,INDEX(Data[Full Time Home Team Goals],ROWS($J$35:P165))-INDEX(Data[Full Time Away Team Goals],ROWS($J$35:P165)),""),"")</f>
        <v/>
      </c>
      <c r="M165" s="12" t="str">
        <f>IF(ISNUMBER(L165),ROWS($L$35:L165),"")</f>
        <v/>
      </c>
      <c r="N165" s="12" t="str">
        <f>IFERROR(SMALL($M$35:$M$414,ROWS($M$35:M165)),"")</f>
        <v/>
      </c>
      <c r="O165" s="12" t="str">
        <f t="shared" si="31"/>
        <v/>
      </c>
      <c r="P165" s="12" t="str">
        <f t="shared" si="32"/>
        <v/>
      </c>
      <c r="Q165" s="12" t="str">
        <f t="shared" si="33"/>
        <v/>
      </c>
      <c r="R165" s="12" t="str">
        <f t="shared" si="34"/>
        <v/>
      </c>
      <c r="S165" s="12" t="str">
        <f t="shared" si="35"/>
        <v/>
      </c>
      <c r="T165" s="12" t="str">
        <f t="shared" si="36"/>
        <v/>
      </c>
    </row>
    <row r="166" spans="1:20" x14ac:dyDescent="0.2">
      <c r="A166" s="27">
        <v>41975</v>
      </c>
      <c r="B166" s="12">
        <v>17</v>
      </c>
      <c r="C166" s="12" t="s">
        <v>2</v>
      </c>
      <c r="D166" s="12" t="s">
        <v>17</v>
      </c>
      <c r="E166" s="12" t="str">
        <f t="shared" si="27"/>
        <v/>
      </c>
      <c r="F166" s="12" t="str">
        <f>IFERROR(IF(E166="A",-1,1)*IF(LEN(E166)&gt;0,INDEX(Data[Full Time Home Team Goals],ROWS($J$35:J166))-INDEX(Data[Full Time Away Team Goals],ROWS($J$35:J166)),""),"")</f>
        <v/>
      </c>
      <c r="G166" s="12" t="str">
        <f>IF(ISNUMBER(F166),ROWS($F$35:F166),"")</f>
        <v/>
      </c>
      <c r="H166" s="12" t="str">
        <f>IFERROR(SMALL($G$35:$G$414,ROWS($G$35:G166)),"")</f>
        <v/>
      </c>
      <c r="I166" s="12" t="str">
        <f t="shared" si="28"/>
        <v/>
      </c>
      <c r="J166" s="12" t="str">
        <f t="shared" si="29"/>
        <v/>
      </c>
      <c r="K166" s="12" t="str">
        <f t="shared" si="30"/>
        <v/>
      </c>
      <c r="L166" s="12" t="str">
        <f>IFERROR(IF(K166="A",-1,1)*IF(LEN(K166)&gt;0,INDEX(Data[Full Time Home Team Goals],ROWS($J$35:P166))-INDEX(Data[Full Time Away Team Goals],ROWS($J$35:P166)),""),"")</f>
        <v/>
      </c>
      <c r="M166" s="12" t="str">
        <f>IF(ISNUMBER(L166),ROWS($L$35:L166),"")</f>
        <v/>
      </c>
      <c r="N166" s="12" t="str">
        <f>IFERROR(SMALL($M$35:$M$414,ROWS($M$35:M166)),"")</f>
        <v/>
      </c>
      <c r="O166" s="12" t="str">
        <f t="shared" si="31"/>
        <v/>
      </c>
      <c r="P166" s="12" t="str">
        <f t="shared" si="32"/>
        <v/>
      </c>
      <c r="Q166" s="12" t="str">
        <f t="shared" si="33"/>
        <v/>
      </c>
      <c r="R166" s="12" t="str">
        <f t="shared" si="34"/>
        <v/>
      </c>
      <c r="S166" s="12" t="str">
        <f t="shared" si="35"/>
        <v/>
      </c>
      <c r="T166" s="12" t="str">
        <f t="shared" si="36"/>
        <v/>
      </c>
    </row>
    <row r="167" spans="1:20" x14ac:dyDescent="0.2">
      <c r="A167" s="27">
        <v>41975</v>
      </c>
      <c r="B167" s="12">
        <v>17</v>
      </c>
      <c r="C167" s="12" t="s">
        <v>6</v>
      </c>
      <c r="D167" s="12" t="s">
        <v>25</v>
      </c>
      <c r="E167" s="12" t="str">
        <f t="shared" si="27"/>
        <v/>
      </c>
      <c r="F167" s="12" t="str">
        <f>IFERROR(IF(E167="A",-1,1)*IF(LEN(E167)&gt;0,INDEX(Data[Full Time Home Team Goals],ROWS($J$35:J167))-INDEX(Data[Full Time Away Team Goals],ROWS($J$35:J167)),""),"")</f>
        <v/>
      </c>
      <c r="G167" s="12" t="str">
        <f>IF(ISNUMBER(F167),ROWS($F$35:F167),"")</f>
        <v/>
      </c>
      <c r="H167" s="12" t="str">
        <f>IFERROR(SMALL($G$35:$G$414,ROWS($G$35:G167)),"")</f>
        <v/>
      </c>
      <c r="I167" s="12" t="str">
        <f t="shared" si="28"/>
        <v/>
      </c>
      <c r="J167" s="12" t="str">
        <f t="shared" si="29"/>
        <v/>
      </c>
      <c r="K167" s="12" t="str">
        <f t="shared" si="30"/>
        <v/>
      </c>
      <c r="L167" s="12" t="str">
        <f>IFERROR(IF(K167="A",-1,1)*IF(LEN(K167)&gt;0,INDEX(Data[Full Time Home Team Goals],ROWS($J$35:P167))-INDEX(Data[Full Time Away Team Goals],ROWS($J$35:P167)),""),"")</f>
        <v/>
      </c>
      <c r="M167" s="12" t="str">
        <f>IF(ISNUMBER(L167),ROWS($L$35:L167),"")</f>
        <v/>
      </c>
      <c r="N167" s="12" t="str">
        <f>IFERROR(SMALL($M$35:$M$414,ROWS($M$35:M167)),"")</f>
        <v/>
      </c>
      <c r="O167" s="12" t="str">
        <f t="shared" si="31"/>
        <v/>
      </c>
      <c r="P167" s="12" t="str">
        <f t="shared" si="32"/>
        <v/>
      </c>
      <c r="Q167" s="12" t="str">
        <f t="shared" si="33"/>
        <v/>
      </c>
      <c r="R167" s="12" t="str">
        <f t="shared" si="34"/>
        <v/>
      </c>
      <c r="S167" s="12" t="str">
        <f t="shared" si="35"/>
        <v/>
      </c>
      <c r="T167" s="12" t="str">
        <f t="shared" si="36"/>
        <v/>
      </c>
    </row>
    <row r="168" spans="1:20" x14ac:dyDescent="0.2">
      <c r="A168" s="27">
        <v>41975</v>
      </c>
      <c r="B168" s="12">
        <v>17</v>
      </c>
      <c r="C168" s="12" t="s">
        <v>10</v>
      </c>
      <c r="D168" s="12" t="s">
        <v>16</v>
      </c>
      <c r="E168" s="12" t="str">
        <f t="shared" si="27"/>
        <v>H</v>
      </c>
      <c r="F168" s="12">
        <f>IFERROR(IF(E168="A",-1,1)*IF(LEN(E168)&gt;0,INDEX(Data[Full Time Home Team Goals],ROWS($J$35:J168))-INDEX(Data[Full Time Away Team Goals],ROWS($J$35:J168)),""),"")</f>
        <v>1</v>
      </c>
      <c r="G168" s="12">
        <f>IF(ISNUMBER(F168),ROWS($F$35:F168),"")</f>
        <v>134</v>
      </c>
      <c r="H168" s="12" t="str">
        <f>IFERROR(SMALL($G$35:$G$414,ROWS($G$35:G168)),"")</f>
        <v/>
      </c>
      <c r="I168" s="12" t="str">
        <f t="shared" si="28"/>
        <v/>
      </c>
      <c r="J168" s="12" t="str">
        <f t="shared" si="29"/>
        <v/>
      </c>
      <c r="K168" s="12" t="str">
        <f t="shared" si="30"/>
        <v/>
      </c>
      <c r="L168" s="12" t="str">
        <f>IFERROR(IF(K168="A",-1,1)*IF(LEN(K168)&gt;0,INDEX(Data[Full Time Home Team Goals],ROWS($J$35:P168))-INDEX(Data[Full Time Away Team Goals],ROWS($J$35:P168)),""),"")</f>
        <v/>
      </c>
      <c r="M168" s="12" t="str">
        <f>IF(ISNUMBER(L168),ROWS($L$35:L168),"")</f>
        <v/>
      </c>
      <c r="N168" s="12" t="str">
        <f>IFERROR(SMALL($M$35:$M$414,ROWS($M$35:M168)),"")</f>
        <v/>
      </c>
      <c r="O168" s="12" t="str">
        <f t="shared" si="31"/>
        <v/>
      </c>
      <c r="P168" s="12" t="str">
        <f t="shared" si="32"/>
        <v/>
      </c>
      <c r="Q168" s="12" t="str">
        <f t="shared" si="33"/>
        <v/>
      </c>
      <c r="R168" s="12" t="str">
        <f t="shared" si="34"/>
        <v/>
      </c>
      <c r="S168" s="12" t="str">
        <f t="shared" si="35"/>
        <v/>
      </c>
      <c r="T168" s="12" t="str">
        <f t="shared" si="36"/>
        <v/>
      </c>
    </row>
    <row r="169" spans="1:20" x14ac:dyDescent="0.2">
      <c r="A169" s="27">
        <v>41975</v>
      </c>
      <c r="B169" s="12">
        <v>17</v>
      </c>
      <c r="C169" s="12" t="s">
        <v>11</v>
      </c>
      <c r="D169" s="12" t="s">
        <v>13</v>
      </c>
      <c r="E169" s="12" t="str">
        <f t="shared" si="27"/>
        <v/>
      </c>
      <c r="F169" s="12" t="str">
        <f>IFERROR(IF(E169="A",-1,1)*IF(LEN(E169)&gt;0,INDEX(Data[Full Time Home Team Goals],ROWS($J$35:J169))-INDEX(Data[Full Time Away Team Goals],ROWS($J$35:J169)),""),"")</f>
        <v/>
      </c>
      <c r="G169" s="12" t="str">
        <f>IF(ISNUMBER(F169),ROWS($F$35:F169),"")</f>
        <v/>
      </c>
      <c r="H169" s="12" t="str">
        <f>IFERROR(SMALL($G$35:$G$414,ROWS($G$35:G169)),"")</f>
        <v/>
      </c>
      <c r="I169" s="12" t="str">
        <f t="shared" si="28"/>
        <v/>
      </c>
      <c r="J169" s="12" t="str">
        <f t="shared" si="29"/>
        <v/>
      </c>
      <c r="K169" s="12" t="str">
        <f t="shared" si="30"/>
        <v>H</v>
      </c>
      <c r="L169" s="12">
        <f>IFERROR(IF(K169="A",-1,1)*IF(LEN(K169)&gt;0,INDEX(Data[Full Time Home Team Goals],ROWS($J$35:P169))-INDEX(Data[Full Time Away Team Goals],ROWS($J$35:P169)),""),"")</f>
        <v>2</v>
      </c>
      <c r="M169" s="12">
        <f>IF(ISNUMBER(L169),ROWS($L$35:L169),"")</f>
        <v>135</v>
      </c>
      <c r="N169" s="12" t="str">
        <f>IFERROR(SMALL($M$35:$M$414,ROWS($M$35:M169)),"")</f>
        <v/>
      </c>
      <c r="O169" s="12" t="str">
        <f t="shared" si="31"/>
        <v/>
      </c>
      <c r="P169" s="12" t="str">
        <f t="shared" si="32"/>
        <v/>
      </c>
      <c r="Q169" s="12" t="str">
        <f t="shared" si="33"/>
        <v/>
      </c>
      <c r="R169" s="12" t="str">
        <f t="shared" si="34"/>
        <v/>
      </c>
      <c r="S169" s="12" t="str">
        <f t="shared" si="35"/>
        <v/>
      </c>
      <c r="T169" s="12" t="str">
        <f t="shared" si="36"/>
        <v/>
      </c>
    </row>
    <row r="170" spans="1:20" x14ac:dyDescent="0.2">
      <c r="A170" s="27">
        <v>41975</v>
      </c>
      <c r="B170" s="12">
        <v>17</v>
      </c>
      <c r="C170" s="12" t="s">
        <v>19</v>
      </c>
      <c r="D170" s="12" t="s">
        <v>22</v>
      </c>
      <c r="E170" s="12" t="str">
        <f t="shared" si="27"/>
        <v/>
      </c>
      <c r="F170" s="12" t="str">
        <f>IFERROR(IF(E170="A",-1,1)*IF(LEN(E170)&gt;0,INDEX(Data[Full Time Home Team Goals],ROWS($J$35:J170))-INDEX(Data[Full Time Away Team Goals],ROWS($J$35:J170)),""),"")</f>
        <v/>
      </c>
      <c r="G170" s="12" t="str">
        <f>IF(ISNUMBER(F170),ROWS($F$35:F170),"")</f>
        <v/>
      </c>
      <c r="H170" s="12" t="str">
        <f>IFERROR(SMALL($G$35:$G$414,ROWS($G$35:G170)),"")</f>
        <v/>
      </c>
      <c r="I170" s="12" t="str">
        <f t="shared" si="28"/>
        <v/>
      </c>
      <c r="J170" s="12" t="str">
        <f t="shared" si="29"/>
        <v/>
      </c>
      <c r="K170" s="12" t="str">
        <f t="shared" si="30"/>
        <v/>
      </c>
      <c r="L170" s="12" t="str">
        <f>IFERROR(IF(K170="A",-1,1)*IF(LEN(K170)&gt;0,INDEX(Data[Full Time Home Team Goals],ROWS($J$35:P170))-INDEX(Data[Full Time Away Team Goals],ROWS($J$35:P170)),""),"")</f>
        <v/>
      </c>
      <c r="M170" s="12" t="str">
        <f>IF(ISNUMBER(L170),ROWS($L$35:L170),"")</f>
        <v/>
      </c>
      <c r="N170" s="12" t="str">
        <f>IFERROR(SMALL($M$35:$M$414,ROWS($M$35:M170)),"")</f>
        <v/>
      </c>
      <c r="O170" s="12" t="str">
        <f t="shared" si="31"/>
        <v/>
      </c>
      <c r="P170" s="12" t="str">
        <f t="shared" si="32"/>
        <v/>
      </c>
      <c r="Q170" s="12" t="str">
        <f t="shared" si="33"/>
        <v/>
      </c>
      <c r="R170" s="12" t="str">
        <f t="shared" si="34"/>
        <v/>
      </c>
      <c r="S170" s="12" t="str">
        <f t="shared" si="35"/>
        <v/>
      </c>
      <c r="T170" s="12" t="str">
        <f t="shared" si="36"/>
        <v/>
      </c>
    </row>
    <row r="171" spans="1:20" x14ac:dyDescent="0.2">
      <c r="A171" s="27">
        <v>41976</v>
      </c>
      <c r="B171" s="12">
        <v>17</v>
      </c>
      <c r="C171" s="12" t="s">
        <v>1</v>
      </c>
      <c r="D171" s="12" t="s">
        <v>26</v>
      </c>
      <c r="E171" s="12" t="str">
        <f t="shared" si="27"/>
        <v/>
      </c>
      <c r="F171" s="12" t="str">
        <f>IFERROR(IF(E171="A",-1,1)*IF(LEN(E171)&gt;0,INDEX(Data[Full Time Home Team Goals],ROWS($J$35:J171))-INDEX(Data[Full Time Away Team Goals],ROWS($J$35:J171)),""),"")</f>
        <v/>
      </c>
      <c r="G171" s="12" t="str">
        <f>IF(ISNUMBER(F171),ROWS($F$35:F171),"")</f>
        <v/>
      </c>
      <c r="H171" s="12" t="str">
        <f>IFERROR(SMALL($G$35:$G$414,ROWS($G$35:G171)),"")</f>
        <v/>
      </c>
      <c r="I171" s="12" t="str">
        <f t="shared" si="28"/>
        <v/>
      </c>
      <c r="J171" s="12" t="str">
        <f t="shared" si="29"/>
        <v/>
      </c>
      <c r="K171" s="12" t="str">
        <f t="shared" si="30"/>
        <v/>
      </c>
      <c r="L171" s="12" t="str">
        <f>IFERROR(IF(K171="A",-1,1)*IF(LEN(K171)&gt;0,INDEX(Data[Full Time Home Team Goals],ROWS($J$35:P171))-INDEX(Data[Full Time Away Team Goals],ROWS($J$35:P171)),""),"")</f>
        <v/>
      </c>
      <c r="M171" s="12" t="str">
        <f>IF(ISNUMBER(L171),ROWS($L$35:L171),"")</f>
        <v/>
      </c>
      <c r="N171" s="12" t="str">
        <f>IFERROR(SMALL($M$35:$M$414,ROWS($M$35:M171)),"")</f>
        <v/>
      </c>
      <c r="O171" s="12" t="str">
        <f t="shared" si="31"/>
        <v/>
      </c>
      <c r="P171" s="12" t="str">
        <f t="shared" si="32"/>
        <v/>
      </c>
      <c r="Q171" s="12" t="str">
        <f t="shared" si="33"/>
        <v/>
      </c>
      <c r="R171" s="12" t="str">
        <f t="shared" si="34"/>
        <v/>
      </c>
      <c r="S171" s="12" t="str">
        <f t="shared" si="35"/>
        <v/>
      </c>
      <c r="T171" s="12" t="str">
        <f t="shared" si="36"/>
        <v/>
      </c>
    </row>
    <row r="172" spans="1:20" x14ac:dyDescent="0.2">
      <c r="A172" s="27">
        <v>41976</v>
      </c>
      <c r="B172" s="12">
        <v>17</v>
      </c>
      <c r="C172" s="12" t="s">
        <v>32</v>
      </c>
      <c r="D172" s="12" t="s">
        <v>23</v>
      </c>
      <c r="E172" s="12" t="str">
        <f t="shared" si="27"/>
        <v/>
      </c>
      <c r="F172" s="12" t="str">
        <f>IFERROR(IF(E172="A",-1,1)*IF(LEN(E172)&gt;0,INDEX(Data[Full Time Home Team Goals],ROWS($J$35:J172))-INDEX(Data[Full Time Away Team Goals],ROWS($J$35:J172)),""),"")</f>
        <v/>
      </c>
      <c r="G172" s="12" t="str">
        <f>IF(ISNUMBER(F172),ROWS($F$35:F172),"")</f>
        <v/>
      </c>
      <c r="H172" s="12" t="str">
        <f>IFERROR(SMALL($G$35:$G$414,ROWS($G$35:G172)),"")</f>
        <v/>
      </c>
      <c r="I172" s="12" t="str">
        <f t="shared" si="28"/>
        <v/>
      </c>
      <c r="J172" s="12" t="str">
        <f t="shared" si="29"/>
        <v/>
      </c>
      <c r="K172" s="12" t="str">
        <f t="shared" si="30"/>
        <v/>
      </c>
      <c r="L172" s="12" t="str">
        <f>IFERROR(IF(K172="A",-1,1)*IF(LEN(K172)&gt;0,INDEX(Data[Full Time Home Team Goals],ROWS($J$35:P172))-INDEX(Data[Full Time Away Team Goals],ROWS($J$35:P172)),""),"")</f>
        <v/>
      </c>
      <c r="M172" s="12" t="str">
        <f>IF(ISNUMBER(L172),ROWS($L$35:L172),"")</f>
        <v/>
      </c>
      <c r="N172" s="12" t="str">
        <f>IFERROR(SMALL($M$35:$M$414,ROWS($M$35:M172)),"")</f>
        <v/>
      </c>
      <c r="O172" s="12" t="str">
        <f t="shared" si="31"/>
        <v/>
      </c>
      <c r="P172" s="12" t="str">
        <f t="shared" si="32"/>
        <v/>
      </c>
      <c r="Q172" s="12" t="str">
        <f t="shared" si="33"/>
        <v/>
      </c>
      <c r="R172" s="12" t="str">
        <f t="shared" si="34"/>
        <v/>
      </c>
      <c r="S172" s="12" t="str">
        <f t="shared" si="35"/>
        <v/>
      </c>
      <c r="T172" s="12" t="str">
        <f t="shared" si="36"/>
        <v/>
      </c>
    </row>
    <row r="173" spans="1:20" x14ac:dyDescent="0.2">
      <c r="A173" s="27">
        <v>41976</v>
      </c>
      <c r="B173" s="12">
        <v>17</v>
      </c>
      <c r="C173" s="12" t="s">
        <v>7</v>
      </c>
      <c r="D173" s="12" t="s">
        <v>14</v>
      </c>
      <c r="E173" s="12" t="str">
        <f t="shared" si="27"/>
        <v/>
      </c>
      <c r="F173" s="12" t="str">
        <f>IFERROR(IF(E173="A",-1,1)*IF(LEN(E173)&gt;0,INDEX(Data[Full Time Home Team Goals],ROWS($J$35:J173))-INDEX(Data[Full Time Away Team Goals],ROWS($J$35:J173)),""),"")</f>
        <v/>
      </c>
      <c r="G173" s="12" t="str">
        <f>IF(ISNUMBER(F173),ROWS($F$35:F173),"")</f>
        <v/>
      </c>
      <c r="H173" s="12" t="str">
        <f>IFERROR(SMALL($G$35:$G$414,ROWS($G$35:G173)),"")</f>
        <v/>
      </c>
      <c r="I173" s="12" t="str">
        <f t="shared" si="28"/>
        <v/>
      </c>
      <c r="J173" s="12" t="str">
        <f t="shared" si="29"/>
        <v/>
      </c>
      <c r="K173" s="12" t="str">
        <f t="shared" si="30"/>
        <v/>
      </c>
      <c r="L173" s="12" t="str">
        <f>IFERROR(IF(K173="A",-1,1)*IF(LEN(K173)&gt;0,INDEX(Data[Full Time Home Team Goals],ROWS($J$35:P173))-INDEX(Data[Full Time Away Team Goals],ROWS($J$35:P173)),""),"")</f>
        <v/>
      </c>
      <c r="M173" s="12" t="str">
        <f>IF(ISNUMBER(L173),ROWS($L$35:L173),"")</f>
        <v/>
      </c>
      <c r="N173" s="12" t="str">
        <f>IFERROR(SMALL($M$35:$M$414,ROWS($M$35:M173)),"")</f>
        <v/>
      </c>
      <c r="O173" s="12" t="str">
        <f t="shared" si="31"/>
        <v/>
      </c>
      <c r="P173" s="12" t="str">
        <f t="shared" si="32"/>
        <v/>
      </c>
      <c r="Q173" s="12" t="str">
        <f t="shared" si="33"/>
        <v/>
      </c>
      <c r="R173" s="12" t="str">
        <f t="shared" si="34"/>
        <v/>
      </c>
      <c r="S173" s="12" t="str">
        <f t="shared" si="35"/>
        <v/>
      </c>
      <c r="T173" s="12" t="str">
        <f t="shared" si="36"/>
        <v/>
      </c>
    </row>
    <row r="174" spans="1:20" x14ac:dyDescent="0.2">
      <c r="A174" s="27">
        <v>41976</v>
      </c>
      <c r="B174" s="12">
        <v>17</v>
      </c>
      <c r="C174" s="12" t="s">
        <v>20</v>
      </c>
      <c r="D174" s="12" t="s">
        <v>29</v>
      </c>
      <c r="E174" s="12" t="str">
        <f t="shared" si="27"/>
        <v/>
      </c>
      <c r="F174" s="12" t="str">
        <f>IFERROR(IF(E174="A",-1,1)*IF(LEN(E174)&gt;0,INDEX(Data[Full Time Home Team Goals],ROWS($J$35:J174))-INDEX(Data[Full Time Away Team Goals],ROWS($J$35:J174)),""),"")</f>
        <v/>
      </c>
      <c r="G174" s="12" t="str">
        <f>IF(ISNUMBER(F174),ROWS($F$35:F174),"")</f>
        <v/>
      </c>
      <c r="H174" s="12" t="str">
        <f>IFERROR(SMALL($G$35:$G$414,ROWS($G$35:G174)),"")</f>
        <v/>
      </c>
      <c r="I174" s="12" t="str">
        <f t="shared" si="28"/>
        <v/>
      </c>
      <c r="J174" s="12" t="str">
        <f t="shared" si="29"/>
        <v/>
      </c>
      <c r="K174" s="12" t="str">
        <f t="shared" si="30"/>
        <v/>
      </c>
      <c r="L174" s="12" t="str">
        <f>IFERROR(IF(K174="A",-1,1)*IF(LEN(K174)&gt;0,INDEX(Data[Full Time Home Team Goals],ROWS($J$35:P174))-INDEX(Data[Full Time Away Team Goals],ROWS($J$35:P174)),""),"")</f>
        <v/>
      </c>
      <c r="M174" s="12" t="str">
        <f>IF(ISNUMBER(L174),ROWS($L$35:L174),"")</f>
        <v/>
      </c>
      <c r="N174" s="12" t="str">
        <f>IFERROR(SMALL($M$35:$M$414,ROWS($M$35:M174)),"")</f>
        <v/>
      </c>
      <c r="O174" s="12" t="str">
        <f t="shared" si="31"/>
        <v/>
      </c>
      <c r="P174" s="12" t="str">
        <f t="shared" si="32"/>
        <v/>
      </c>
      <c r="Q174" s="12" t="str">
        <f t="shared" si="33"/>
        <v/>
      </c>
      <c r="R174" s="12" t="str">
        <f t="shared" si="34"/>
        <v/>
      </c>
      <c r="S174" s="12" t="str">
        <f t="shared" si="35"/>
        <v/>
      </c>
      <c r="T174" s="12" t="str">
        <f t="shared" si="36"/>
        <v/>
      </c>
    </row>
    <row r="175" spans="1:20" x14ac:dyDescent="0.2">
      <c r="A175" s="27">
        <v>41979</v>
      </c>
      <c r="B175" s="12">
        <v>17</v>
      </c>
      <c r="C175" s="12" t="s">
        <v>14</v>
      </c>
      <c r="D175" s="12" t="s">
        <v>19</v>
      </c>
      <c r="E175" s="12" t="str">
        <f t="shared" si="27"/>
        <v/>
      </c>
      <c r="F175" s="12" t="str">
        <f>IFERROR(IF(E175="A",-1,1)*IF(LEN(E175)&gt;0,INDEX(Data[Full Time Home Team Goals],ROWS($J$35:J175))-INDEX(Data[Full Time Away Team Goals],ROWS($J$35:J175)),""),"")</f>
        <v/>
      </c>
      <c r="G175" s="12" t="str">
        <f>IF(ISNUMBER(F175),ROWS($F$35:F175),"")</f>
        <v/>
      </c>
      <c r="H175" s="12" t="str">
        <f>IFERROR(SMALL($G$35:$G$414,ROWS($G$35:G175)),"")</f>
        <v/>
      </c>
      <c r="I175" s="12" t="str">
        <f t="shared" si="28"/>
        <v/>
      </c>
      <c r="J175" s="12" t="str">
        <f t="shared" si="29"/>
        <v/>
      </c>
      <c r="K175" s="12" t="str">
        <f t="shared" si="30"/>
        <v/>
      </c>
      <c r="L175" s="12" t="str">
        <f>IFERROR(IF(K175="A",-1,1)*IF(LEN(K175)&gt;0,INDEX(Data[Full Time Home Team Goals],ROWS($J$35:P175))-INDEX(Data[Full Time Away Team Goals],ROWS($J$35:P175)),""),"")</f>
        <v/>
      </c>
      <c r="M175" s="12" t="str">
        <f>IF(ISNUMBER(L175),ROWS($L$35:L175),"")</f>
        <v/>
      </c>
      <c r="N175" s="12" t="str">
        <f>IFERROR(SMALL($M$35:$M$414,ROWS($M$35:M175)),"")</f>
        <v/>
      </c>
      <c r="O175" s="12" t="str">
        <f t="shared" si="31"/>
        <v/>
      </c>
      <c r="P175" s="12" t="str">
        <f t="shared" si="32"/>
        <v/>
      </c>
      <c r="Q175" s="12" t="str">
        <f t="shared" si="33"/>
        <v/>
      </c>
      <c r="R175" s="12" t="str">
        <f t="shared" si="34"/>
        <v/>
      </c>
      <c r="S175" s="12" t="str">
        <f t="shared" si="35"/>
        <v/>
      </c>
      <c r="T175" s="12" t="str">
        <f t="shared" si="36"/>
        <v/>
      </c>
    </row>
    <row r="176" spans="1:20" x14ac:dyDescent="0.2">
      <c r="A176" s="27">
        <v>41979</v>
      </c>
      <c r="B176" s="12">
        <v>17</v>
      </c>
      <c r="C176" s="12" t="s">
        <v>25</v>
      </c>
      <c r="D176" s="12" t="s">
        <v>20</v>
      </c>
      <c r="E176" s="12" t="str">
        <f t="shared" si="27"/>
        <v/>
      </c>
      <c r="F176" s="12" t="str">
        <f>IFERROR(IF(E176="A",-1,1)*IF(LEN(E176)&gt;0,INDEX(Data[Full Time Home Team Goals],ROWS($J$35:J176))-INDEX(Data[Full Time Away Team Goals],ROWS($J$35:J176)),""),"")</f>
        <v/>
      </c>
      <c r="G176" s="12" t="str">
        <f>IF(ISNUMBER(F176),ROWS($F$35:F176),"")</f>
        <v/>
      </c>
      <c r="H176" s="12" t="str">
        <f>IFERROR(SMALL($G$35:$G$414,ROWS($G$35:G176)),"")</f>
        <v/>
      </c>
      <c r="I176" s="12" t="str">
        <f t="shared" si="28"/>
        <v/>
      </c>
      <c r="J176" s="12" t="str">
        <f t="shared" si="29"/>
        <v/>
      </c>
      <c r="K176" s="12" t="str">
        <f t="shared" si="30"/>
        <v/>
      </c>
      <c r="L176" s="12" t="str">
        <f>IFERROR(IF(K176="A",-1,1)*IF(LEN(K176)&gt;0,INDEX(Data[Full Time Home Team Goals],ROWS($J$35:P176))-INDEX(Data[Full Time Away Team Goals],ROWS($J$35:P176)),""),"")</f>
        <v/>
      </c>
      <c r="M176" s="12" t="str">
        <f>IF(ISNUMBER(L176),ROWS($L$35:L176),"")</f>
        <v/>
      </c>
      <c r="N176" s="12" t="str">
        <f>IFERROR(SMALL($M$35:$M$414,ROWS($M$35:M176)),"")</f>
        <v/>
      </c>
      <c r="O176" s="12" t="str">
        <f t="shared" si="31"/>
        <v/>
      </c>
      <c r="P176" s="12" t="str">
        <f t="shared" si="32"/>
        <v/>
      </c>
      <c r="Q176" s="12" t="str">
        <f t="shared" si="33"/>
        <v/>
      </c>
      <c r="R176" s="12" t="str">
        <f t="shared" si="34"/>
        <v/>
      </c>
      <c r="S176" s="12" t="str">
        <f t="shared" si="35"/>
        <v/>
      </c>
      <c r="T176" s="12" t="str">
        <f t="shared" si="36"/>
        <v/>
      </c>
    </row>
    <row r="177" spans="1:20" x14ac:dyDescent="0.2">
      <c r="A177" s="27">
        <v>41979</v>
      </c>
      <c r="B177" s="12">
        <v>17</v>
      </c>
      <c r="C177" s="12" t="s">
        <v>29</v>
      </c>
      <c r="D177" s="12" t="s">
        <v>7</v>
      </c>
      <c r="E177" s="12" t="str">
        <f t="shared" si="27"/>
        <v/>
      </c>
      <c r="F177" s="12" t="str">
        <f>IFERROR(IF(E177="A",-1,1)*IF(LEN(E177)&gt;0,INDEX(Data[Full Time Home Team Goals],ROWS($J$35:J177))-INDEX(Data[Full Time Away Team Goals],ROWS($J$35:J177)),""),"")</f>
        <v/>
      </c>
      <c r="G177" s="12" t="str">
        <f>IF(ISNUMBER(F177),ROWS($F$35:F177),"")</f>
        <v/>
      </c>
      <c r="H177" s="12" t="str">
        <f>IFERROR(SMALL($G$35:$G$414,ROWS($G$35:G177)),"")</f>
        <v/>
      </c>
      <c r="I177" s="12" t="str">
        <f t="shared" si="28"/>
        <v/>
      </c>
      <c r="J177" s="12" t="str">
        <f t="shared" si="29"/>
        <v/>
      </c>
      <c r="K177" s="12" t="str">
        <f t="shared" si="30"/>
        <v/>
      </c>
      <c r="L177" s="12" t="str">
        <f>IFERROR(IF(K177="A",-1,1)*IF(LEN(K177)&gt;0,INDEX(Data[Full Time Home Team Goals],ROWS($J$35:P177))-INDEX(Data[Full Time Away Team Goals],ROWS($J$35:P177)),""),"")</f>
        <v/>
      </c>
      <c r="M177" s="12" t="str">
        <f>IF(ISNUMBER(L177),ROWS($L$35:L177),"")</f>
        <v/>
      </c>
      <c r="N177" s="12" t="str">
        <f>IFERROR(SMALL($M$35:$M$414,ROWS($M$35:M177)),"")</f>
        <v/>
      </c>
      <c r="O177" s="12" t="str">
        <f t="shared" si="31"/>
        <v/>
      </c>
      <c r="P177" s="12" t="str">
        <f t="shared" si="32"/>
        <v/>
      </c>
      <c r="Q177" s="12" t="str">
        <f t="shared" si="33"/>
        <v/>
      </c>
      <c r="R177" s="12" t="str">
        <f t="shared" si="34"/>
        <v/>
      </c>
      <c r="S177" s="12" t="str">
        <f t="shared" si="35"/>
        <v/>
      </c>
      <c r="T177" s="12" t="str">
        <f t="shared" si="36"/>
        <v/>
      </c>
    </row>
    <row r="178" spans="1:20" x14ac:dyDescent="0.2">
      <c r="A178" s="27">
        <v>41979</v>
      </c>
      <c r="B178" s="12">
        <v>17</v>
      </c>
      <c r="C178" s="12" t="s">
        <v>28</v>
      </c>
      <c r="D178" s="12" t="s">
        <v>32</v>
      </c>
      <c r="E178" s="12" t="str">
        <f t="shared" si="27"/>
        <v/>
      </c>
      <c r="F178" s="12" t="str">
        <f>IFERROR(IF(E178="A",-1,1)*IF(LEN(E178)&gt;0,INDEX(Data[Full Time Home Team Goals],ROWS($J$35:J178))-INDEX(Data[Full Time Away Team Goals],ROWS($J$35:J178)),""),"")</f>
        <v/>
      </c>
      <c r="G178" s="12" t="str">
        <f>IF(ISNUMBER(F178),ROWS($F$35:F178),"")</f>
        <v/>
      </c>
      <c r="H178" s="12" t="str">
        <f>IFERROR(SMALL($G$35:$G$414,ROWS($G$35:G178)),"")</f>
        <v/>
      </c>
      <c r="I178" s="12" t="str">
        <f t="shared" si="28"/>
        <v/>
      </c>
      <c r="J178" s="12" t="str">
        <f t="shared" si="29"/>
        <v/>
      </c>
      <c r="K178" s="12" t="str">
        <f t="shared" si="30"/>
        <v/>
      </c>
      <c r="L178" s="12" t="str">
        <f>IFERROR(IF(K178="A",-1,1)*IF(LEN(K178)&gt;0,INDEX(Data[Full Time Home Team Goals],ROWS($J$35:P178))-INDEX(Data[Full Time Away Team Goals],ROWS($J$35:P178)),""),"")</f>
        <v/>
      </c>
      <c r="M178" s="12" t="str">
        <f>IF(ISNUMBER(L178),ROWS($L$35:L178),"")</f>
        <v/>
      </c>
      <c r="N178" s="12" t="str">
        <f>IFERROR(SMALL($M$35:$M$414,ROWS($M$35:M178)),"")</f>
        <v/>
      </c>
      <c r="O178" s="12" t="str">
        <f t="shared" si="31"/>
        <v/>
      </c>
      <c r="P178" s="12" t="str">
        <f t="shared" si="32"/>
        <v/>
      </c>
      <c r="Q178" s="12" t="str">
        <f t="shared" si="33"/>
        <v/>
      </c>
      <c r="R178" s="12" t="str">
        <f t="shared" si="34"/>
        <v/>
      </c>
      <c r="S178" s="12" t="str">
        <f t="shared" si="35"/>
        <v/>
      </c>
      <c r="T178" s="12" t="str">
        <f t="shared" si="36"/>
        <v/>
      </c>
    </row>
    <row r="179" spans="1:20" x14ac:dyDescent="0.2">
      <c r="A179" s="27">
        <v>41979</v>
      </c>
      <c r="B179" s="12">
        <v>17</v>
      </c>
      <c r="C179" s="12" t="s">
        <v>13</v>
      </c>
      <c r="D179" s="12" t="s">
        <v>31</v>
      </c>
      <c r="E179" s="12" t="str">
        <f t="shared" si="27"/>
        <v/>
      </c>
      <c r="F179" s="12" t="str">
        <f>IFERROR(IF(E179="A",-1,1)*IF(LEN(E179)&gt;0,INDEX(Data[Full Time Home Team Goals],ROWS($J$35:J179))-INDEX(Data[Full Time Away Team Goals],ROWS($J$35:J179)),""),"")</f>
        <v/>
      </c>
      <c r="G179" s="12" t="str">
        <f>IF(ISNUMBER(F179),ROWS($F$35:F179),"")</f>
        <v/>
      </c>
      <c r="H179" s="12" t="str">
        <f>IFERROR(SMALL($G$35:$G$414,ROWS($G$35:G179)),"")</f>
        <v/>
      </c>
      <c r="I179" s="12" t="str">
        <f t="shared" si="28"/>
        <v/>
      </c>
      <c r="J179" s="12" t="str">
        <f t="shared" si="29"/>
        <v/>
      </c>
      <c r="K179" s="12" t="str">
        <f t="shared" si="30"/>
        <v/>
      </c>
      <c r="L179" s="12" t="str">
        <f>IFERROR(IF(K179="A",-1,1)*IF(LEN(K179)&gt;0,INDEX(Data[Full Time Home Team Goals],ROWS($J$35:P179))-INDEX(Data[Full Time Away Team Goals],ROWS($J$35:P179)),""),"")</f>
        <v/>
      </c>
      <c r="M179" s="12" t="str">
        <f>IF(ISNUMBER(L179),ROWS($L$35:L179),"")</f>
        <v/>
      </c>
      <c r="N179" s="12" t="str">
        <f>IFERROR(SMALL($M$35:$M$414,ROWS($M$35:M179)),"")</f>
        <v/>
      </c>
      <c r="O179" s="12" t="str">
        <f t="shared" si="31"/>
        <v/>
      </c>
      <c r="P179" s="12" t="str">
        <f t="shared" si="32"/>
        <v/>
      </c>
      <c r="Q179" s="12" t="str">
        <f t="shared" si="33"/>
        <v/>
      </c>
      <c r="R179" s="12" t="str">
        <f t="shared" si="34"/>
        <v/>
      </c>
      <c r="S179" s="12" t="str">
        <f t="shared" si="35"/>
        <v/>
      </c>
      <c r="T179" s="12" t="str">
        <f t="shared" si="36"/>
        <v/>
      </c>
    </row>
    <row r="180" spans="1:20" x14ac:dyDescent="0.2">
      <c r="A180" s="27">
        <v>41979</v>
      </c>
      <c r="B180" s="12">
        <v>17</v>
      </c>
      <c r="C180" s="12" t="s">
        <v>16</v>
      </c>
      <c r="D180" s="12" t="s">
        <v>1</v>
      </c>
      <c r="E180" s="12" t="str">
        <f t="shared" si="27"/>
        <v/>
      </c>
      <c r="F180" s="12" t="str">
        <f>IFERROR(IF(E180="A",-1,1)*IF(LEN(E180)&gt;0,INDEX(Data[Full Time Home Team Goals],ROWS($J$35:J180))-INDEX(Data[Full Time Away Team Goals],ROWS($J$35:J180)),""),"")</f>
        <v/>
      </c>
      <c r="G180" s="12" t="str">
        <f>IF(ISNUMBER(F180),ROWS($F$35:F180),"")</f>
        <v/>
      </c>
      <c r="H180" s="12" t="str">
        <f>IFERROR(SMALL($G$35:$G$414,ROWS($G$35:G180)),"")</f>
        <v/>
      </c>
      <c r="I180" s="12" t="str">
        <f t="shared" si="28"/>
        <v/>
      </c>
      <c r="J180" s="12" t="str">
        <f t="shared" si="29"/>
        <v/>
      </c>
      <c r="K180" s="12" t="str">
        <f t="shared" si="30"/>
        <v/>
      </c>
      <c r="L180" s="12" t="str">
        <f>IFERROR(IF(K180="A",-1,1)*IF(LEN(K180)&gt;0,INDEX(Data[Full Time Home Team Goals],ROWS($J$35:P180))-INDEX(Data[Full Time Away Team Goals],ROWS($J$35:P180)),""),"")</f>
        <v/>
      </c>
      <c r="M180" s="12" t="str">
        <f>IF(ISNUMBER(L180),ROWS($L$35:L180),"")</f>
        <v/>
      </c>
      <c r="N180" s="12" t="str">
        <f>IFERROR(SMALL($M$35:$M$414,ROWS($M$35:M180)),"")</f>
        <v/>
      </c>
      <c r="O180" s="12" t="str">
        <f t="shared" si="31"/>
        <v/>
      </c>
      <c r="P180" s="12" t="str">
        <f t="shared" si="32"/>
        <v/>
      </c>
      <c r="Q180" s="12" t="str">
        <f t="shared" si="33"/>
        <v/>
      </c>
      <c r="R180" s="12" t="str">
        <f t="shared" si="34"/>
        <v/>
      </c>
      <c r="S180" s="12" t="str">
        <f t="shared" si="35"/>
        <v/>
      </c>
      <c r="T180" s="12" t="str">
        <f t="shared" si="36"/>
        <v/>
      </c>
    </row>
    <row r="181" spans="1:20" x14ac:dyDescent="0.2">
      <c r="A181" s="27">
        <v>41979</v>
      </c>
      <c r="B181" s="12">
        <v>17</v>
      </c>
      <c r="C181" s="12" t="s">
        <v>23</v>
      </c>
      <c r="D181" s="12" t="s">
        <v>2</v>
      </c>
      <c r="E181" s="12" t="str">
        <f t="shared" si="27"/>
        <v/>
      </c>
      <c r="F181" s="12" t="str">
        <f>IFERROR(IF(E181="A",-1,1)*IF(LEN(E181)&gt;0,INDEX(Data[Full Time Home Team Goals],ROWS($J$35:J181))-INDEX(Data[Full Time Away Team Goals],ROWS($J$35:J181)),""),"")</f>
        <v/>
      </c>
      <c r="G181" s="12" t="str">
        <f>IF(ISNUMBER(F181),ROWS($F$35:F181),"")</f>
        <v/>
      </c>
      <c r="H181" s="12" t="str">
        <f>IFERROR(SMALL($G$35:$G$414,ROWS($G$35:G181)),"")</f>
        <v/>
      </c>
      <c r="I181" s="12" t="str">
        <f t="shared" si="28"/>
        <v/>
      </c>
      <c r="J181" s="12" t="str">
        <f t="shared" si="29"/>
        <v/>
      </c>
      <c r="K181" s="12" t="str">
        <f t="shared" si="30"/>
        <v/>
      </c>
      <c r="L181" s="12" t="str">
        <f>IFERROR(IF(K181="A",-1,1)*IF(LEN(K181)&gt;0,INDEX(Data[Full Time Home Team Goals],ROWS($J$35:P181))-INDEX(Data[Full Time Away Team Goals],ROWS($J$35:P181)),""),"")</f>
        <v/>
      </c>
      <c r="M181" s="12" t="str">
        <f>IF(ISNUMBER(L181),ROWS($L$35:L181),"")</f>
        <v/>
      </c>
      <c r="N181" s="12" t="str">
        <f>IFERROR(SMALL($M$35:$M$414,ROWS($M$35:M181)),"")</f>
        <v/>
      </c>
      <c r="O181" s="12" t="str">
        <f t="shared" si="31"/>
        <v/>
      </c>
      <c r="P181" s="12" t="str">
        <f t="shared" si="32"/>
        <v/>
      </c>
      <c r="Q181" s="12" t="str">
        <f t="shared" si="33"/>
        <v/>
      </c>
      <c r="R181" s="12" t="str">
        <f t="shared" si="34"/>
        <v/>
      </c>
      <c r="S181" s="12" t="str">
        <f t="shared" si="35"/>
        <v/>
      </c>
      <c r="T181" s="12" t="str">
        <f t="shared" si="36"/>
        <v/>
      </c>
    </row>
    <row r="182" spans="1:20" x14ac:dyDescent="0.2">
      <c r="A182" s="27">
        <v>41980</v>
      </c>
      <c r="B182" s="12">
        <v>18</v>
      </c>
      <c r="C182" s="12" t="s">
        <v>17</v>
      </c>
      <c r="D182" s="12" t="s">
        <v>6</v>
      </c>
      <c r="E182" s="12" t="str">
        <f t="shared" si="27"/>
        <v/>
      </c>
      <c r="F182" s="12" t="str">
        <f>IFERROR(IF(E182="A",-1,1)*IF(LEN(E182)&gt;0,INDEX(Data[Full Time Home Team Goals],ROWS($J$35:J182))-INDEX(Data[Full Time Away Team Goals],ROWS($J$35:J182)),""),"")</f>
        <v/>
      </c>
      <c r="G182" s="12" t="str">
        <f>IF(ISNUMBER(F182),ROWS($F$35:F182),"")</f>
        <v/>
      </c>
      <c r="H182" s="12" t="str">
        <f>IFERROR(SMALL($G$35:$G$414,ROWS($G$35:G182)),"")</f>
        <v/>
      </c>
      <c r="I182" s="12" t="str">
        <f t="shared" si="28"/>
        <v/>
      </c>
      <c r="J182" s="12" t="str">
        <f t="shared" si="29"/>
        <v/>
      </c>
      <c r="K182" s="12" t="str">
        <f t="shared" si="30"/>
        <v/>
      </c>
      <c r="L182" s="12" t="str">
        <f>IFERROR(IF(K182="A",-1,1)*IF(LEN(K182)&gt;0,INDEX(Data[Full Time Home Team Goals],ROWS($J$35:P182))-INDEX(Data[Full Time Away Team Goals],ROWS($J$35:P182)),""),"")</f>
        <v/>
      </c>
      <c r="M182" s="12" t="str">
        <f>IF(ISNUMBER(L182),ROWS($L$35:L182),"")</f>
        <v/>
      </c>
      <c r="N182" s="12" t="str">
        <f>IFERROR(SMALL($M$35:$M$414,ROWS($M$35:M182)),"")</f>
        <v/>
      </c>
      <c r="O182" s="12" t="str">
        <f t="shared" si="31"/>
        <v/>
      </c>
      <c r="P182" s="12" t="str">
        <f t="shared" si="32"/>
        <v/>
      </c>
      <c r="Q182" s="12" t="str">
        <f t="shared" si="33"/>
        <v/>
      </c>
      <c r="R182" s="12" t="str">
        <f t="shared" si="34"/>
        <v/>
      </c>
      <c r="S182" s="12" t="str">
        <f t="shared" si="35"/>
        <v/>
      </c>
      <c r="T182" s="12" t="str">
        <f t="shared" si="36"/>
        <v/>
      </c>
    </row>
    <row r="183" spans="1:20" x14ac:dyDescent="0.2">
      <c r="A183" s="27">
        <v>41980</v>
      </c>
      <c r="B183" s="12">
        <v>18</v>
      </c>
      <c r="C183" s="12" t="s">
        <v>22</v>
      </c>
      <c r="D183" s="12" t="s">
        <v>11</v>
      </c>
      <c r="E183" s="12" t="str">
        <f t="shared" si="27"/>
        <v/>
      </c>
      <c r="F183" s="12" t="str">
        <f>IFERROR(IF(E183="A",-1,1)*IF(LEN(E183)&gt;0,INDEX(Data[Full Time Home Team Goals],ROWS($J$35:J183))-INDEX(Data[Full Time Away Team Goals],ROWS($J$35:J183)),""),"")</f>
        <v/>
      </c>
      <c r="G183" s="12" t="str">
        <f>IF(ISNUMBER(F183),ROWS($F$35:F183),"")</f>
        <v/>
      </c>
      <c r="H183" s="12" t="str">
        <f>IFERROR(SMALL($G$35:$G$414,ROWS($G$35:G183)),"")</f>
        <v/>
      </c>
      <c r="I183" s="12" t="str">
        <f t="shared" si="28"/>
        <v/>
      </c>
      <c r="J183" s="12" t="str">
        <f t="shared" si="29"/>
        <v/>
      </c>
      <c r="K183" s="12" t="str">
        <f t="shared" si="30"/>
        <v>A</v>
      </c>
      <c r="L183" s="12">
        <f>IFERROR(IF(K183="A",-1,1)*IF(LEN(K183)&gt;0,INDEX(Data[Full Time Home Team Goals],ROWS($J$35:P183))-INDEX(Data[Full Time Away Team Goals],ROWS($J$35:P183)),""),"")</f>
        <v>-2</v>
      </c>
      <c r="M183" s="12">
        <f>IF(ISNUMBER(L183),ROWS($L$35:L183),"")</f>
        <v>149</v>
      </c>
      <c r="N183" s="12" t="str">
        <f>IFERROR(SMALL($M$35:$M$414,ROWS($M$35:M183)),"")</f>
        <v/>
      </c>
      <c r="O183" s="12" t="str">
        <f t="shared" si="31"/>
        <v/>
      </c>
      <c r="P183" s="12" t="str">
        <f t="shared" si="32"/>
        <v/>
      </c>
      <c r="Q183" s="12" t="str">
        <f t="shared" si="33"/>
        <v/>
      </c>
      <c r="R183" s="12" t="str">
        <f t="shared" si="34"/>
        <v/>
      </c>
      <c r="S183" s="12" t="str">
        <f t="shared" si="35"/>
        <v/>
      </c>
      <c r="T183" s="12" t="str">
        <f t="shared" si="36"/>
        <v/>
      </c>
    </row>
    <row r="184" spans="1:20" x14ac:dyDescent="0.2">
      <c r="A184" s="27">
        <v>41981</v>
      </c>
      <c r="B184" s="12">
        <v>18</v>
      </c>
      <c r="C184" s="12" t="s">
        <v>26</v>
      </c>
      <c r="D184" s="12" t="s">
        <v>10</v>
      </c>
      <c r="E184" s="12" t="str">
        <f t="shared" si="27"/>
        <v>A</v>
      </c>
      <c r="F184" s="12">
        <f>IFERROR(IF(E184="A",-1,1)*IF(LEN(E184)&gt;0,INDEX(Data[Full Time Home Team Goals],ROWS($J$35:J184))-INDEX(Data[Full Time Away Team Goals],ROWS($J$35:J184)),""),"")</f>
        <v>1</v>
      </c>
      <c r="G184" s="12">
        <f>IF(ISNUMBER(F184),ROWS($F$35:F184),"")</f>
        <v>150</v>
      </c>
      <c r="H184" s="12" t="str">
        <f>IFERROR(SMALL($G$35:$G$414,ROWS($G$35:G184)),"")</f>
        <v/>
      </c>
      <c r="I184" s="12" t="str">
        <f t="shared" si="28"/>
        <v/>
      </c>
      <c r="J184" s="12" t="str">
        <f t="shared" si="29"/>
        <v/>
      </c>
      <c r="K184" s="12" t="str">
        <f t="shared" si="30"/>
        <v/>
      </c>
      <c r="L184" s="12" t="str">
        <f>IFERROR(IF(K184="A",-1,1)*IF(LEN(K184)&gt;0,INDEX(Data[Full Time Home Team Goals],ROWS($J$35:P184))-INDEX(Data[Full Time Away Team Goals],ROWS($J$35:P184)),""),"")</f>
        <v/>
      </c>
      <c r="M184" s="12" t="str">
        <f>IF(ISNUMBER(L184),ROWS($L$35:L184),"")</f>
        <v/>
      </c>
      <c r="N184" s="12" t="str">
        <f>IFERROR(SMALL($M$35:$M$414,ROWS($M$35:M184)),"")</f>
        <v/>
      </c>
      <c r="O184" s="12" t="str">
        <f t="shared" si="31"/>
        <v/>
      </c>
      <c r="P184" s="12" t="str">
        <f t="shared" si="32"/>
        <v/>
      </c>
      <c r="Q184" s="12" t="str">
        <f t="shared" si="33"/>
        <v/>
      </c>
      <c r="R184" s="12" t="str">
        <f t="shared" si="34"/>
        <v/>
      </c>
      <c r="S184" s="12" t="str">
        <f t="shared" si="35"/>
        <v/>
      </c>
      <c r="T184" s="12" t="str">
        <f t="shared" si="36"/>
        <v/>
      </c>
    </row>
    <row r="185" spans="1:20" x14ac:dyDescent="0.2">
      <c r="A185" s="27">
        <v>41986</v>
      </c>
      <c r="B185" s="12">
        <v>18</v>
      </c>
      <c r="C185" s="12" t="s">
        <v>1</v>
      </c>
      <c r="D185" s="12" t="s">
        <v>28</v>
      </c>
      <c r="E185" s="12" t="str">
        <f t="shared" si="27"/>
        <v/>
      </c>
      <c r="F185" s="12" t="str">
        <f>IFERROR(IF(E185="A",-1,1)*IF(LEN(E185)&gt;0,INDEX(Data[Full Time Home Team Goals],ROWS($J$35:J185))-INDEX(Data[Full Time Away Team Goals],ROWS($J$35:J185)),""),"")</f>
        <v/>
      </c>
      <c r="G185" s="12" t="str">
        <f>IF(ISNUMBER(F185),ROWS($F$35:F185),"")</f>
        <v/>
      </c>
      <c r="H185" s="12" t="str">
        <f>IFERROR(SMALL($G$35:$G$414,ROWS($G$35:G185)),"")</f>
        <v/>
      </c>
      <c r="I185" s="12" t="str">
        <f t="shared" si="28"/>
        <v/>
      </c>
      <c r="J185" s="12" t="str">
        <f t="shared" si="29"/>
        <v/>
      </c>
      <c r="K185" s="12" t="str">
        <f t="shared" si="30"/>
        <v/>
      </c>
      <c r="L185" s="12" t="str">
        <f>IFERROR(IF(K185="A",-1,1)*IF(LEN(K185)&gt;0,INDEX(Data[Full Time Home Team Goals],ROWS($J$35:P185))-INDEX(Data[Full Time Away Team Goals],ROWS($J$35:P185)),""),"")</f>
        <v/>
      </c>
      <c r="M185" s="12" t="str">
        <f>IF(ISNUMBER(L185),ROWS($L$35:L185),"")</f>
        <v/>
      </c>
      <c r="N185" s="12" t="str">
        <f>IFERROR(SMALL($M$35:$M$414,ROWS($M$35:M185)),"")</f>
        <v/>
      </c>
      <c r="O185" s="12" t="str">
        <f t="shared" si="31"/>
        <v/>
      </c>
      <c r="P185" s="12" t="str">
        <f t="shared" si="32"/>
        <v/>
      </c>
      <c r="Q185" s="12" t="str">
        <f t="shared" si="33"/>
        <v/>
      </c>
      <c r="R185" s="12" t="str">
        <f t="shared" si="34"/>
        <v/>
      </c>
      <c r="S185" s="12" t="str">
        <f t="shared" si="35"/>
        <v/>
      </c>
      <c r="T185" s="12" t="str">
        <f t="shared" si="36"/>
        <v/>
      </c>
    </row>
    <row r="186" spans="1:20" x14ac:dyDescent="0.2">
      <c r="A186" s="27">
        <v>41986</v>
      </c>
      <c r="B186" s="12">
        <v>18</v>
      </c>
      <c r="C186" s="12" t="s">
        <v>31</v>
      </c>
      <c r="D186" s="12" t="s">
        <v>26</v>
      </c>
      <c r="E186" s="12" t="str">
        <f t="shared" si="27"/>
        <v/>
      </c>
      <c r="F186" s="12" t="str">
        <f>IFERROR(IF(E186="A",-1,1)*IF(LEN(E186)&gt;0,INDEX(Data[Full Time Home Team Goals],ROWS($J$35:J186))-INDEX(Data[Full Time Away Team Goals],ROWS($J$35:J186)),""),"")</f>
        <v/>
      </c>
      <c r="G186" s="12" t="str">
        <f>IF(ISNUMBER(F186),ROWS($F$35:F186),"")</f>
        <v/>
      </c>
      <c r="H186" s="12" t="str">
        <f>IFERROR(SMALL($G$35:$G$414,ROWS($G$35:G186)),"")</f>
        <v/>
      </c>
      <c r="I186" s="12" t="str">
        <f t="shared" si="28"/>
        <v/>
      </c>
      <c r="J186" s="12" t="str">
        <f t="shared" si="29"/>
        <v/>
      </c>
      <c r="K186" s="12" t="str">
        <f t="shared" si="30"/>
        <v/>
      </c>
      <c r="L186" s="12" t="str">
        <f>IFERROR(IF(K186="A",-1,1)*IF(LEN(K186)&gt;0,INDEX(Data[Full Time Home Team Goals],ROWS($J$35:P186))-INDEX(Data[Full Time Away Team Goals],ROWS($J$35:P186)),""),"")</f>
        <v/>
      </c>
      <c r="M186" s="12" t="str">
        <f>IF(ISNUMBER(L186),ROWS($L$35:L186),"")</f>
        <v/>
      </c>
      <c r="N186" s="12" t="str">
        <f>IFERROR(SMALL($M$35:$M$414,ROWS($M$35:M186)),"")</f>
        <v/>
      </c>
      <c r="O186" s="12" t="str">
        <f t="shared" si="31"/>
        <v/>
      </c>
      <c r="P186" s="12" t="str">
        <f t="shared" si="32"/>
        <v/>
      </c>
      <c r="Q186" s="12" t="str">
        <f t="shared" si="33"/>
        <v/>
      </c>
      <c r="R186" s="12" t="str">
        <f t="shared" si="34"/>
        <v/>
      </c>
      <c r="S186" s="12" t="str">
        <f t="shared" si="35"/>
        <v/>
      </c>
      <c r="T186" s="12" t="str">
        <f t="shared" si="36"/>
        <v/>
      </c>
    </row>
    <row r="187" spans="1:20" x14ac:dyDescent="0.2">
      <c r="A187" s="27">
        <v>41986</v>
      </c>
      <c r="B187" s="12">
        <v>18</v>
      </c>
      <c r="C187" s="12" t="s">
        <v>32</v>
      </c>
      <c r="D187" s="12" t="s">
        <v>14</v>
      </c>
      <c r="E187" s="12" t="str">
        <f t="shared" si="27"/>
        <v/>
      </c>
      <c r="F187" s="12" t="str">
        <f>IFERROR(IF(E187="A",-1,1)*IF(LEN(E187)&gt;0,INDEX(Data[Full Time Home Team Goals],ROWS($J$35:J187))-INDEX(Data[Full Time Away Team Goals],ROWS($J$35:J187)),""),"")</f>
        <v/>
      </c>
      <c r="G187" s="12" t="str">
        <f>IF(ISNUMBER(F187),ROWS($F$35:F187),"")</f>
        <v/>
      </c>
      <c r="H187" s="12" t="str">
        <f>IFERROR(SMALL($G$35:$G$414,ROWS($G$35:G187)),"")</f>
        <v/>
      </c>
      <c r="I187" s="12" t="str">
        <f t="shared" si="28"/>
        <v/>
      </c>
      <c r="J187" s="12" t="str">
        <f t="shared" si="29"/>
        <v/>
      </c>
      <c r="K187" s="12" t="str">
        <f t="shared" si="30"/>
        <v/>
      </c>
      <c r="L187" s="12" t="str">
        <f>IFERROR(IF(K187="A",-1,1)*IF(LEN(K187)&gt;0,INDEX(Data[Full Time Home Team Goals],ROWS($J$35:P187))-INDEX(Data[Full Time Away Team Goals],ROWS($J$35:P187)),""),"")</f>
        <v/>
      </c>
      <c r="M187" s="12" t="str">
        <f>IF(ISNUMBER(L187),ROWS($L$35:L187),"")</f>
        <v/>
      </c>
      <c r="N187" s="12" t="str">
        <f>IFERROR(SMALL($M$35:$M$414,ROWS($M$35:M187)),"")</f>
        <v/>
      </c>
      <c r="O187" s="12" t="str">
        <f t="shared" si="31"/>
        <v/>
      </c>
      <c r="P187" s="12" t="str">
        <f t="shared" si="32"/>
        <v/>
      </c>
      <c r="Q187" s="12" t="str">
        <f t="shared" si="33"/>
        <v/>
      </c>
      <c r="R187" s="12" t="str">
        <f t="shared" si="34"/>
        <v/>
      </c>
      <c r="S187" s="12" t="str">
        <f t="shared" si="35"/>
        <v/>
      </c>
      <c r="T187" s="12" t="str">
        <f t="shared" si="36"/>
        <v/>
      </c>
    </row>
    <row r="188" spans="1:20" x14ac:dyDescent="0.2">
      <c r="A188" s="27">
        <v>41986</v>
      </c>
      <c r="B188" s="12">
        <v>18</v>
      </c>
      <c r="C188" s="12" t="s">
        <v>2</v>
      </c>
      <c r="D188" s="12" t="s">
        <v>16</v>
      </c>
      <c r="E188" s="12" t="str">
        <f t="shared" si="27"/>
        <v/>
      </c>
      <c r="F188" s="12" t="str">
        <f>IFERROR(IF(E188="A",-1,1)*IF(LEN(E188)&gt;0,INDEX(Data[Full Time Home Team Goals],ROWS($J$35:J188))-INDEX(Data[Full Time Away Team Goals],ROWS($J$35:J188)),""),"")</f>
        <v/>
      </c>
      <c r="G188" s="12" t="str">
        <f>IF(ISNUMBER(F188),ROWS($F$35:F188),"")</f>
        <v/>
      </c>
      <c r="H188" s="12" t="str">
        <f>IFERROR(SMALL($G$35:$G$414,ROWS($G$35:G188)),"")</f>
        <v/>
      </c>
      <c r="I188" s="12" t="str">
        <f t="shared" si="28"/>
        <v/>
      </c>
      <c r="J188" s="12" t="str">
        <f t="shared" si="29"/>
        <v/>
      </c>
      <c r="K188" s="12" t="str">
        <f t="shared" si="30"/>
        <v/>
      </c>
      <c r="L188" s="12" t="str">
        <f>IFERROR(IF(K188="A",-1,1)*IF(LEN(K188)&gt;0,INDEX(Data[Full Time Home Team Goals],ROWS($J$35:P188))-INDEX(Data[Full Time Away Team Goals],ROWS($J$35:P188)),""),"")</f>
        <v/>
      </c>
      <c r="M188" s="12" t="str">
        <f>IF(ISNUMBER(L188),ROWS($L$35:L188),"")</f>
        <v/>
      </c>
      <c r="N188" s="12" t="str">
        <f>IFERROR(SMALL($M$35:$M$414,ROWS($M$35:M188)),"")</f>
        <v/>
      </c>
      <c r="O188" s="12" t="str">
        <f t="shared" si="31"/>
        <v/>
      </c>
      <c r="P188" s="12" t="str">
        <f t="shared" si="32"/>
        <v/>
      </c>
      <c r="Q188" s="12" t="str">
        <f t="shared" si="33"/>
        <v/>
      </c>
      <c r="R188" s="12" t="str">
        <f t="shared" si="34"/>
        <v/>
      </c>
      <c r="S188" s="12" t="str">
        <f t="shared" si="35"/>
        <v/>
      </c>
      <c r="T188" s="12" t="str">
        <f t="shared" si="36"/>
        <v/>
      </c>
    </row>
    <row r="189" spans="1:20" x14ac:dyDescent="0.2">
      <c r="A189" s="27">
        <v>41986</v>
      </c>
      <c r="B189" s="12">
        <v>18</v>
      </c>
      <c r="C189" s="12" t="s">
        <v>6</v>
      </c>
      <c r="D189" s="12" t="s">
        <v>29</v>
      </c>
      <c r="E189" s="12" t="str">
        <f t="shared" si="27"/>
        <v/>
      </c>
      <c r="F189" s="12" t="str">
        <f>IFERROR(IF(E189="A",-1,1)*IF(LEN(E189)&gt;0,INDEX(Data[Full Time Home Team Goals],ROWS($J$35:J189))-INDEX(Data[Full Time Away Team Goals],ROWS($J$35:J189)),""),"")</f>
        <v/>
      </c>
      <c r="G189" s="12" t="str">
        <f>IF(ISNUMBER(F189),ROWS($F$35:F189),"")</f>
        <v/>
      </c>
      <c r="H189" s="12" t="str">
        <f>IFERROR(SMALL($G$35:$G$414,ROWS($G$35:G189)),"")</f>
        <v/>
      </c>
      <c r="I189" s="12" t="str">
        <f t="shared" si="28"/>
        <v/>
      </c>
      <c r="J189" s="12" t="str">
        <f t="shared" si="29"/>
        <v/>
      </c>
      <c r="K189" s="12" t="str">
        <f t="shared" si="30"/>
        <v/>
      </c>
      <c r="L189" s="12" t="str">
        <f>IFERROR(IF(K189="A",-1,1)*IF(LEN(K189)&gt;0,INDEX(Data[Full Time Home Team Goals],ROWS($J$35:P189))-INDEX(Data[Full Time Away Team Goals],ROWS($J$35:P189)),""),"")</f>
        <v/>
      </c>
      <c r="M189" s="12" t="str">
        <f>IF(ISNUMBER(L189),ROWS($L$35:L189),"")</f>
        <v/>
      </c>
      <c r="N189" s="12" t="str">
        <f>IFERROR(SMALL($M$35:$M$414,ROWS($M$35:M189)),"")</f>
        <v/>
      </c>
      <c r="O189" s="12" t="str">
        <f t="shared" si="31"/>
        <v/>
      </c>
      <c r="P189" s="12" t="str">
        <f t="shared" si="32"/>
        <v/>
      </c>
      <c r="Q189" s="12" t="str">
        <f t="shared" si="33"/>
        <v/>
      </c>
      <c r="R189" s="12" t="str">
        <f t="shared" si="34"/>
        <v/>
      </c>
      <c r="S189" s="12" t="str">
        <f t="shared" si="35"/>
        <v/>
      </c>
      <c r="T189" s="12" t="str">
        <f t="shared" si="36"/>
        <v/>
      </c>
    </row>
    <row r="190" spans="1:20" x14ac:dyDescent="0.2">
      <c r="A190" s="27">
        <v>41986</v>
      </c>
      <c r="B190" s="12">
        <v>18</v>
      </c>
      <c r="C190" s="12" t="s">
        <v>20</v>
      </c>
      <c r="D190" s="12" t="s">
        <v>22</v>
      </c>
      <c r="E190" s="12" t="str">
        <f t="shared" si="27"/>
        <v/>
      </c>
      <c r="F190" s="12" t="str">
        <f>IFERROR(IF(E190="A",-1,1)*IF(LEN(E190)&gt;0,INDEX(Data[Full Time Home Team Goals],ROWS($J$35:J190))-INDEX(Data[Full Time Away Team Goals],ROWS($J$35:J190)),""),"")</f>
        <v/>
      </c>
      <c r="G190" s="12" t="str">
        <f>IF(ISNUMBER(F190),ROWS($F$35:F190),"")</f>
        <v/>
      </c>
      <c r="H190" s="12" t="str">
        <f>IFERROR(SMALL($G$35:$G$414,ROWS($G$35:G190)),"")</f>
        <v/>
      </c>
      <c r="I190" s="12" t="str">
        <f t="shared" si="28"/>
        <v/>
      </c>
      <c r="J190" s="12" t="str">
        <f t="shared" si="29"/>
        <v/>
      </c>
      <c r="K190" s="12" t="str">
        <f t="shared" si="30"/>
        <v/>
      </c>
      <c r="L190" s="12" t="str">
        <f>IFERROR(IF(K190="A",-1,1)*IF(LEN(K190)&gt;0,INDEX(Data[Full Time Home Team Goals],ROWS($J$35:P190))-INDEX(Data[Full Time Away Team Goals],ROWS($J$35:P190)),""),"")</f>
        <v/>
      </c>
      <c r="M190" s="12" t="str">
        <f>IF(ISNUMBER(L190),ROWS($L$35:L190),"")</f>
        <v/>
      </c>
      <c r="N190" s="12" t="str">
        <f>IFERROR(SMALL($M$35:$M$414,ROWS($M$35:M190)),"")</f>
        <v/>
      </c>
      <c r="O190" s="12" t="str">
        <f t="shared" si="31"/>
        <v/>
      </c>
      <c r="P190" s="12" t="str">
        <f t="shared" si="32"/>
        <v/>
      </c>
      <c r="Q190" s="12" t="str">
        <f t="shared" si="33"/>
        <v/>
      </c>
      <c r="R190" s="12" t="str">
        <f t="shared" si="34"/>
        <v/>
      </c>
      <c r="S190" s="12" t="str">
        <f t="shared" si="35"/>
        <v/>
      </c>
      <c r="T190" s="12" t="str">
        <f t="shared" si="36"/>
        <v/>
      </c>
    </row>
    <row r="191" spans="1:20" x14ac:dyDescent="0.2">
      <c r="A191" s="27">
        <v>41986</v>
      </c>
      <c r="B191" s="12">
        <v>18</v>
      </c>
      <c r="C191" s="12" t="s">
        <v>19</v>
      </c>
      <c r="D191" s="12" t="s">
        <v>17</v>
      </c>
      <c r="E191" s="12" t="str">
        <f t="shared" si="27"/>
        <v/>
      </c>
      <c r="F191" s="12" t="str">
        <f>IFERROR(IF(E191="A",-1,1)*IF(LEN(E191)&gt;0,INDEX(Data[Full Time Home Team Goals],ROWS($J$35:J191))-INDEX(Data[Full Time Away Team Goals],ROWS($J$35:J191)),""),"")</f>
        <v/>
      </c>
      <c r="G191" s="12" t="str">
        <f>IF(ISNUMBER(F191),ROWS($F$35:F191),"")</f>
        <v/>
      </c>
      <c r="H191" s="12" t="str">
        <f>IFERROR(SMALL($G$35:$G$414,ROWS($G$35:G191)),"")</f>
        <v/>
      </c>
      <c r="I191" s="12" t="str">
        <f t="shared" si="28"/>
        <v/>
      </c>
      <c r="J191" s="12" t="str">
        <f t="shared" si="29"/>
        <v/>
      </c>
      <c r="K191" s="12" t="str">
        <f t="shared" si="30"/>
        <v/>
      </c>
      <c r="L191" s="12" t="str">
        <f>IFERROR(IF(K191="A",-1,1)*IF(LEN(K191)&gt;0,INDEX(Data[Full Time Home Team Goals],ROWS($J$35:P191))-INDEX(Data[Full Time Away Team Goals],ROWS($J$35:P191)),""),"")</f>
        <v/>
      </c>
      <c r="M191" s="12" t="str">
        <f>IF(ISNUMBER(L191),ROWS($L$35:L191),"")</f>
        <v/>
      </c>
      <c r="N191" s="12" t="str">
        <f>IFERROR(SMALL($M$35:$M$414,ROWS($M$35:M191)),"")</f>
        <v/>
      </c>
      <c r="O191" s="12" t="str">
        <f t="shared" si="31"/>
        <v/>
      </c>
      <c r="P191" s="12" t="str">
        <f t="shared" si="32"/>
        <v/>
      </c>
      <c r="Q191" s="12" t="str">
        <f t="shared" si="33"/>
        <v/>
      </c>
      <c r="R191" s="12" t="str">
        <f t="shared" si="34"/>
        <v/>
      </c>
      <c r="S191" s="12" t="str">
        <f t="shared" si="35"/>
        <v/>
      </c>
      <c r="T191" s="12" t="str">
        <f t="shared" si="36"/>
        <v/>
      </c>
    </row>
    <row r="192" spans="1:20" x14ac:dyDescent="0.2">
      <c r="A192" s="27">
        <v>41987</v>
      </c>
      <c r="B192" s="12">
        <v>19</v>
      </c>
      <c r="C192" s="12" t="s">
        <v>10</v>
      </c>
      <c r="D192" s="12" t="s">
        <v>25</v>
      </c>
      <c r="E192" s="12" t="str">
        <f t="shared" si="27"/>
        <v>H</v>
      </c>
      <c r="F192" s="12">
        <f>IFERROR(IF(E192="A",-1,1)*IF(LEN(E192)&gt;0,INDEX(Data[Full Time Home Team Goals],ROWS($J$35:J192))-INDEX(Data[Full Time Away Team Goals],ROWS($J$35:J192)),""),"")</f>
        <v>3</v>
      </c>
      <c r="G192" s="12">
        <f>IF(ISNUMBER(F192),ROWS($F$35:F192),"")</f>
        <v>158</v>
      </c>
      <c r="H192" s="12" t="str">
        <f>IFERROR(SMALL($G$35:$G$414,ROWS($G$35:G192)),"")</f>
        <v/>
      </c>
      <c r="I192" s="12" t="str">
        <f t="shared" si="28"/>
        <v/>
      </c>
      <c r="J192" s="12" t="str">
        <f t="shared" si="29"/>
        <v/>
      </c>
      <c r="K192" s="12" t="str">
        <f t="shared" si="30"/>
        <v/>
      </c>
      <c r="L192" s="12" t="str">
        <f>IFERROR(IF(K192="A",-1,1)*IF(LEN(K192)&gt;0,INDEX(Data[Full Time Home Team Goals],ROWS($J$35:P192))-INDEX(Data[Full Time Away Team Goals],ROWS($J$35:P192)),""),"")</f>
        <v/>
      </c>
      <c r="M192" s="12" t="str">
        <f>IF(ISNUMBER(L192),ROWS($L$35:L192),"")</f>
        <v/>
      </c>
      <c r="N192" s="12" t="str">
        <f>IFERROR(SMALL($M$35:$M$414,ROWS($M$35:M192)),"")</f>
        <v/>
      </c>
      <c r="O192" s="12" t="str">
        <f t="shared" si="31"/>
        <v/>
      </c>
      <c r="P192" s="12" t="str">
        <f t="shared" si="32"/>
        <v/>
      </c>
      <c r="Q192" s="12" t="str">
        <f t="shared" si="33"/>
        <v/>
      </c>
      <c r="R192" s="12" t="str">
        <f t="shared" si="34"/>
        <v/>
      </c>
      <c r="S192" s="12" t="str">
        <f t="shared" si="35"/>
        <v/>
      </c>
      <c r="T192" s="12" t="str">
        <f t="shared" si="36"/>
        <v/>
      </c>
    </row>
    <row r="193" spans="1:20" x14ac:dyDescent="0.2">
      <c r="A193" s="27">
        <v>41987</v>
      </c>
      <c r="B193" s="12">
        <v>19</v>
      </c>
      <c r="C193" s="12" t="s">
        <v>11</v>
      </c>
      <c r="D193" s="12" t="s">
        <v>23</v>
      </c>
      <c r="E193" s="12" t="str">
        <f t="shared" si="27"/>
        <v/>
      </c>
      <c r="F193" s="12" t="str">
        <f>IFERROR(IF(E193="A",-1,1)*IF(LEN(E193)&gt;0,INDEX(Data[Full Time Home Team Goals],ROWS($J$35:J193))-INDEX(Data[Full Time Away Team Goals],ROWS($J$35:J193)),""),"")</f>
        <v/>
      </c>
      <c r="G193" s="12" t="str">
        <f>IF(ISNUMBER(F193),ROWS($F$35:F193),"")</f>
        <v/>
      </c>
      <c r="H193" s="12" t="str">
        <f>IFERROR(SMALL($G$35:$G$414,ROWS($G$35:G193)),"")</f>
        <v/>
      </c>
      <c r="I193" s="12" t="str">
        <f t="shared" si="28"/>
        <v/>
      </c>
      <c r="J193" s="12" t="str">
        <f t="shared" si="29"/>
        <v/>
      </c>
      <c r="K193" s="12" t="str">
        <f t="shared" si="30"/>
        <v>H</v>
      </c>
      <c r="L193" s="12">
        <f>IFERROR(IF(K193="A",-1,1)*IF(LEN(K193)&gt;0,INDEX(Data[Full Time Home Team Goals],ROWS($J$35:P193))-INDEX(Data[Full Time Away Team Goals],ROWS($J$35:P193)),""),"")</f>
        <v>-1</v>
      </c>
      <c r="M193" s="12">
        <f>IF(ISNUMBER(L193),ROWS($L$35:L193),"")</f>
        <v>159</v>
      </c>
      <c r="N193" s="12" t="str">
        <f>IFERROR(SMALL($M$35:$M$414,ROWS($M$35:M193)),"")</f>
        <v/>
      </c>
      <c r="O193" s="12" t="str">
        <f t="shared" si="31"/>
        <v/>
      </c>
      <c r="P193" s="12" t="str">
        <f t="shared" si="32"/>
        <v/>
      </c>
      <c r="Q193" s="12" t="str">
        <f t="shared" si="33"/>
        <v/>
      </c>
      <c r="R193" s="12" t="str">
        <f t="shared" si="34"/>
        <v/>
      </c>
      <c r="S193" s="12" t="str">
        <f t="shared" si="35"/>
        <v/>
      </c>
      <c r="T193" s="12" t="str">
        <f t="shared" si="36"/>
        <v/>
      </c>
    </row>
    <row r="194" spans="1:20" x14ac:dyDescent="0.2">
      <c r="A194" s="27">
        <v>41988</v>
      </c>
      <c r="B194" s="12">
        <v>19</v>
      </c>
      <c r="C194" s="12" t="s">
        <v>7</v>
      </c>
      <c r="D194" s="12" t="s">
        <v>13</v>
      </c>
      <c r="E194" s="12" t="str">
        <f t="shared" si="27"/>
        <v/>
      </c>
      <c r="F194" s="12" t="str">
        <f>IFERROR(IF(E194="A",-1,1)*IF(LEN(E194)&gt;0,INDEX(Data[Full Time Home Team Goals],ROWS($J$35:J194))-INDEX(Data[Full Time Away Team Goals],ROWS($J$35:J194)),""),"")</f>
        <v/>
      </c>
      <c r="G194" s="12" t="str">
        <f>IF(ISNUMBER(F194),ROWS($F$35:F194),"")</f>
        <v/>
      </c>
      <c r="H194" s="12" t="str">
        <f>IFERROR(SMALL($G$35:$G$414,ROWS($G$35:G194)),"")</f>
        <v/>
      </c>
      <c r="I194" s="12" t="str">
        <f t="shared" si="28"/>
        <v/>
      </c>
      <c r="J194" s="12" t="str">
        <f t="shared" si="29"/>
        <v/>
      </c>
      <c r="K194" s="12" t="str">
        <f t="shared" si="30"/>
        <v/>
      </c>
      <c r="L194" s="12" t="str">
        <f>IFERROR(IF(K194="A",-1,1)*IF(LEN(K194)&gt;0,INDEX(Data[Full Time Home Team Goals],ROWS($J$35:P194))-INDEX(Data[Full Time Away Team Goals],ROWS($J$35:P194)),""),"")</f>
        <v/>
      </c>
      <c r="M194" s="12" t="str">
        <f>IF(ISNUMBER(L194),ROWS($L$35:L194),"")</f>
        <v/>
      </c>
      <c r="N194" s="12" t="str">
        <f>IFERROR(SMALL($M$35:$M$414,ROWS($M$35:M194)),"")</f>
        <v/>
      </c>
      <c r="O194" s="12" t="str">
        <f t="shared" si="31"/>
        <v/>
      </c>
      <c r="P194" s="12" t="str">
        <f t="shared" si="32"/>
        <v/>
      </c>
      <c r="Q194" s="12" t="str">
        <f t="shared" si="33"/>
        <v/>
      </c>
      <c r="R194" s="12" t="str">
        <f t="shared" si="34"/>
        <v/>
      </c>
      <c r="S194" s="12" t="str">
        <f t="shared" si="35"/>
        <v/>
      </c>
      <c r="T194" s="12" t="str">
        <f t="shared" si="36"/>
        <v/>
      </c>
    </row>
    <row r="195" spans="1:20" x14ac:dyDescent="0.2">
      <c r="A195" s="27">
        <v>41993</v>
      </c>
      <c r="B195" s="12">
        <v>19</v>
      </c>
      <c r="C195" s="12" t="s">
        <v>17</v>
      </c>
      <c r="D195" s="12" t="s">
        <v>10</v>
      </c>
      <c r="E195" s="12" t="str">
        <f t="shared" si="27"/>
        <v>A</v>
      </c>
      <c r="F195" s="12">
        <f>IFERROR(IF(E195="A",-1,1)*IF(LEN(E195)&gt;0,INDEX(Data[Full Time Home Team Goals],ROWS($J$35:J195))-INDEX(Data[Full Time Away Team Goals],ROWS($J$35:J195)),""),"")</f>
        <v>0</v>
      </c>
      <c r="G195" s="12">
        <f>IF(ISNUMBER(F195),ROWS($F$35:F195),"")</f>
        <v>161</v>
      </c>
      <c r="H195" s="12" t="str">
        <f>IFERROR(SMALL($G$35:$G$414,ROWS($G$35:G195)),"")</f>
        <v/>
      </c>
      <c r="I195" s="12" t="str">
        <f t="shared" si="28"/>
        <v/>
      </c>
      <c r="J195" s="12" t="str">
        <f t="shared" si="29"/>
        <v/>
      </c>
      <c r="K195" s="12" t="str">
        <f t="shared" si="30"/>
        <v/>
      </c>
      <c r="L195" s="12" t="str">
        <f>IFERROR(IF(K195="A",-1,1)*IF(LEN(K195)&gt;0,INDEX(Data[Full Time Home Team Goals],ROWS($J$35:P195))-INDEX(Data[Full Time Away Team Goals],ROWS($J$35:P195)),""),"")</f>
        <v/>
      </c>
      <c r="M195" s="12" t="str">
        <f>IF(ISNUMBER(L195),ROWS($L$35:L195),"")</f>
        <v/>
      </c>
      <c r="N195" s="12" t="str">
        <f>IFERROR(SMALL($M$35:$M$414,ROWS($M$35:M195)),"")</f>
        <v/>
      </c>
      <c r="O195" s="12" t="str">
        <f t="shared" si="31"/>
        <v/>
      </c>
      <c r="P195" s="12" t="str">
        <f t="shared" si="32"/>
        <v/>
      </c>
      <c r="Q195" s="12" t="str">
        <f t="shared" si="33"/>
        <v/>
      </c>
      <c r="R195" s="12" t="str">
        <f t="shared" si="34"/>
        <v/>
      </c>
      <c r="S195" s="12" t="str">
        <f t="shared" si="35"/>
        <v/>
      </c>
      <c r="T195" s="12" t="str">
        <f t="shared" si="36"/>
        <v/>
      </c>
    </row>
    <row r="196" spans="1:20" x14ac:dyDescent="0.2">
      <c r="A196" s="27">
        <v>41993</v>
      </c>
      <c r="B196" s="12">
        <v>19</v>
      </c>
      <c r="C196" s="12" t="s">
        <v>14</v>
      </c>
      <c r="D196" s="12" t="s">
        <v>11</v>
      </c>
      <c r="E196" s="12" t="str">
        <f t="shared" si="27"/>
        <v/>
      </c>
      <c r="F196" s="12" t="str">
        <f>IFERROR(IF(E196="A",-1,1)*IF(LEN(E196)&gt;0,INDEX(Data[Full Time Home Team Goals],ROWS($J$35:J196))-INDEX(Data[Full Time Away Team Goals],ROWS($J$35:J196)),""),"")</f>
        <v/>
      </c>
      <c r="G196" s="12" t="str">
        <f>IF(ISNUMBER(F196),ROWS($F$35:F196),"")</f>
        <v/>
      </c>
      <c r="H196" s="12" t="str">
        <f>IFERROR(SMALL($G$35:$G$414,ROWS($G$35:G196)),"")</f>
        <v/>
      </c>
      <c r="I196" s="12" t="str">
        <f t="shared" si="28"/>
        <v/>
      </c>
      <c r="J196" s="12" t="str">
        <f t="shared" si="29"/>
        <v/>
      </c>
      <c r="K196" s="12" t="str">
        <f t="shared" si="30"/>
        <v>A</v>
      </c>
      <c r="L196" s="12">
        <f>IFERROR(IF(K196="A",-1,1)*IF(LEN(K196)&gt;0,INDEX(Data[Full Time Home Team Goals],ROWS($J$35:P196))-INDEX(Data[Full Time Away Team Goals],ROWS($J$35:P196)),""),"")</f>
        <v>1</v>
      </c>
      <c r="M196" s="12">
        <f>IF(ISNUMBER(L196),ROWS($L$35:L196),"")</f>
        <v>162</v>
      </c>
      <c r="N196" s="12" t="str">
        <f>IFERROR(SMALL($M$35:$M$414,ROWS($M$35:M196)),"")</f>
        <v/>
      </c>
      <c r="O196" s="12" t="str">
        <f t="shared" si="31"/>
        <v/>
      </c>
      <c r="P196" s="12" t="str">
        <f t="shared" si="32"/>
        <v/>
      </c>
      <c r="Q196" s="12" t="str">
        <f t="shared" si="33"/>
        <v/>
      </c>
      <c r="R196" s="12" t="str">
        <f t="shared" si="34"/>
        <v/>
      </c>
      <c r="S196" s="12" t="str">
        <f t="shared" si="35"/>
        <v/>
      </c>
      <c r="T196" s="12" t="str">
        <f t="shared" si="36"/>
        <v/>
      </c>
    </row>
    <row r="197" spans="1:20" x14ac:dyDescent="0.2">
      <c r="A197" s="27">
        <v>41993</v>
      </c>
      <c r="B197" s="12">
        <v>19</v>
      </c>
      <c r="C197" s="12" t="s">
        <v>29</v>
      </c>
      <c r="D197" s="12" t="s">
        <v>2</v>
      </c>
      <c r="E197" s="12" t="str">
        <f t="shared" si="27"/>
        <v/>
      </c>
      <c r="F197" s="12" t="str">
        <f>IFERROR(IF(E197="A",-1,1)*IF(LEN(E197)&gt;0,INDEX(Data[Full Time Home Team Goals],ROWS($J$35:J197))-INDEX(Data[Full Time Away Team Goals],ROWS($J$35:J197)),""),"")</f>
        <v/>
      </c>
      <c r="G197" s="12" t="str">
        <f>IF(ISNUMBER(F197),ROWS($F$35:F197),"")</f>
        <v/>
      </c>
      <c r="H197" s="12" t="str">
        <f>IFERROR(SMALL($G$35:$G$414,ROWS($G$35:G197)),"")</f>
        <v/>
      </c>
      <c r="I197" s="12" t="str">
        <f t="shared" si="28"/>
        <v/>
      </c>
      <c r="J197" s="12" t="str">
        <f t="shared" si="29"/>
        <v/>
      </c>
      <c r="K197" s="12" t="str">
        <f t="shared" si="30"/>
        <v/>
      </c>
      <c r="L197" s="12" t="str">
        <f>IFERROR(IF(K197="A",-1,1)*IF(LEN(K197)&gt;0,INDEX(Data[Full Time Home Team Goals],ROWS($J$35:P197))-INDEX(Data[Full Time Away Team Goals],ROWS($J$35:P197)),""),"")</f>
        <v/>
      </c>
      <c r="M197" s="12" t="str">
        <f>IF(ISNUMBER(L197),ROWS($L$35:L197),"")</f>
        <v/>
      </c>
      <c r="N197" s="12" t="str">
        <f>IFERROR(SMALL($M$35:$M$414,ROWS($M$35:M197)),"")</f>
        <v/>
      </c>
      <c r="O197" s="12" t="str">
        <f t="shared" si="31"/>
        <v/>
      </c>
      <c r="P197" s="12" t="str">
        <f t="shared" si="32"/>
        <v/>
      </c>
      <c r="Q197" s="12" t="str">
        <f t="shared" si="33"/>
        <v/>
      </c>
      <c r="R197" s="12" t="str">
        <f t="shared" si="34"/>
        <v/>
      </c>
      <c r="S197" s="12" t="str">
        <f t="shared" si="35"/>
        <v/>
      </c>
      <c r="T197" s="12" t="str">
        <f t="shared" si="36"/>
        <v/>
      </c>
    </row>
    <row r="198" spans="1:20" x14ac:dyDescent="0.2">
      <c r="A198" s="27">
        <v>41993</v>
      </c>
      <c r="B198" s="12">
        <v>19</v>
      </c>
      <c r="C198" s="12" t="s">
        <v>13</v>
      </c>
      <c r="D198" s="12" t="s">
        <v>19</v>
      </c>
      <c r="E198" s="12" t="str">
        <f t="shared" si="27"/>
        <v/>
      </c>
      <c r="F198" s="12" t="str">
        <f>IFERROR(IF(E198="A",-1,1)*IF(LEN(E198)&gt;0,INDEX(Data[Full Time Home Team Goals],ROWS($J$35:J198))-INDEX(Data[Full Time Away Team Goals],ROWS($J$35:J198)),""),"")</f>
        <v/>
      </c>
      <c r="G198" s="12" t="str">
        <f>IF(ISNUMBER(F198),ROWS($F$35:F198),"")</f>
        <v/>
      </c>
      <c r="H198" s="12" t="str">
        <f>IFERROR(SMALL($G$35:$G$414,ROWS($G$35:G198)),"")</f>
        <v/>
      </c>
      <c r="I198" s="12" t="str">
        <f t="shared" si="28"/>
        <v/>
      </c>
      <c r="J198" s="12" t="str">
        <f t="shared" si="29"/>
        <v/>
      </c>
      <c r="K198" s="12" t="str">
        <f t="shared" si="30"/>
        <v/>
      </c>
      <c r="L198" s="12" t="str">
        <f>IFERROR(IF(K198="A",-1,1)*IF(LEN(K198)&gt;0,INDEX(Data[Full Time Home Team Goals],ROWS($J$35:P198))-INDEX(Data[Full Time Away Team Goals],ROWS($J$35:P198)),""),"")</f>
        <v/>
      </c>
      <c r="M198" s="12" t="str">
        <f>IF(ISNUMBER(L198),ROWS($L$35:L198),"")</f>
        <v/>
      </c>
      <c r="N198" s="12" t="str">
        <f>IFERROR(SMALL($M$35:$M$414,ROWS($M$35:M198)),"")</f>
        <v/>
      </c>
      <c r="O198" s="12" t="str">
        <f t="shared" si="31"/>
        <v/>
      </c>
      <c r="P198" s="12" t="str">
        <f t="shared" si="32"/>
        <v/>
      </c>
      <c r="Q198" s="12" t="str">
        <f t="shared" si="33"/>
        <v/>
      </c>
      <c r="R198" s="12" t="str">
        <f t="shared" si="34"/>
        <v/>
      </c>
      <c r="S198" s="12" t="str">
        <f t="shared" si="35"/>
        <v/>
      </c>
      <c r="T198" s="12" t="str">
        <f t="shared" si="36"/>
        <v/>
      </c>
    </row>
    <row r="199" spans="1:20" x14ac:dyDescent="0.2">
      <c r="A199" s="27">
        <v>41993</v>
      </c>
      <c r="B199" s="12">
        <v>19</v>
      </c>
      <c r="C199" s="12" t="s">
        <v>26</v>
      </c>
      <c r="D199" s="12" t="s">
        <v>7</v>
      </c>
      <c r="E199" s="12" t="str">
        <f t="shared" si="27"/>
        <v/>
      </c>
      <c r="F199" s="12" t="str">
        <f>IFERROR(IF(E199="A",-1,1)*IF(LEN(E199)&gt;0,INDEX(Data[Full Time Home Team Goals],ROWS($J$35:J199))-INDEX(Data[Full Time Away Team Goals],ROWS($J$35:J199)),""),"")</f>
        <v/>
      </c>
      <c r="G199" s="12" t="str">
        <f>IF(ISNUMBER(F199),ROWS($F$35:F199),"")</f>
        <v/>
      </c>
      <c r="H199" s="12" t="str">
        <f>IFERROR(SMALL($G$35:$G$414,ROWS($G$35:G199)),"")</f>
        <v/>
      </c>
      <c r="I199" s="12" t="str">
        <f t="shared" si="28"/>
        <v/>
      </c>
      <c r="J199" s="12" t="str">
        <f t="shared" si="29"/>
        <v/>
      </c>
      <c r="K199" s="12" t="str">
        <f t="shared" si="30"/>
        <v/>
      </c>
      <c r="L199" s="12" t="str">
        <f>IFERROR(IF(K199="A",-1,1)*IF(LEN(K199)&gt;0,INDEX(Data[Full Time Home Team Goals],ROWS($J$35:P199))-INDEX(Data[Full Time Away Team Goals],ROWS($J$35:P199)),""),"")</f>
        <v/>
      </c>
      <c r="M199" s="12" t="str">
        <f>IF(ISNUMBER(L199),ROWS($L$35:L199),"")</f>
        <v/>
      </c>
      <c r="N199" s="12" t="str">
        <f>IFERROR(SMALL($M$35:$M$414,ROWS($M$35:M199)),"")</f>
        <v/>
      </c>
      <c r="O199" s="12" t="str">
        <f t="shared" si="31"/>
        <v/>
      </c>
      <c r="P199" s="12" t="str">
        <f t="shared" si="32"/>
        <v/>
      </c>
      <c r="Q199" s="12" t="str">
        <f t="shared" si="33"/>
        <v/>
      </c>
      <c r="R199" s="12" t="str">
        <f t="shared" si="34"/>
        <v/>
      </c>
      <c r="S199" s="12" t="str">
        <f t="shared" si="35"/>
        <v/>
      </c>
      <c r="T199" s="12" t="str">
        <f t="shared" si="36"/>
        <v/>
      </c>
    </row>
    <row r="200" spans="1:20" x14ac:dyDescent="0.2">
      <c r="A200" s="27">
        <v>41993</v>
      </c>
      <c r="B200" s="12">
        <v>19</v>
      </c>
      <c r="C200" s="12" t="s">
        <v>23</v>
      </c>
      <c r="D200" s="12" t="s">
        <v>31</v>
      </c>
      <c r="E200" s="12" t="str">
        <f t="shared" si="27"/>
        <v/>
      </c>
      <c r="F200" s="12" t="str">
        <f>IFERROR(IF(E200="A",-1,1)*IF(LEN(E200)&gt;0,INDEX(Data[Full Time Home Team Goals],ROWS($J$35:J200))-INDEX(Data[Full Time Away Team Goals],ROWS($J$35:J200)),""),"")</f>
        <v/>
      </c>
      <c r="G200" s="12" t="str">
        <f>IF(ISNUMBER(F200),ROWS($F$35:F200),"")</f>
        <v/>
      </c>
      <c r="H200" s="12" t="str">
        <f>IFERROR(SMALL($G$35:$G$414,ROWS($G$35:G200)),"")</f>
        <v/>
      </c>
      <c r="I200" s="12" t="str">
        <f t="shared" si="28"/>
        <v/>
      </c>
      <c r="J200" s="12" t="str">
        <f t="shared" si="29"/>
        <v/>
      </c>
      <c r="K200" s="12" t="str">
        <f t="shared" si="30"/>
        <v/>
      </c>
      <c r="L200" s="12" t="str">
        <f>IFERROR(IF(K200="A",-1,1)*IF(LEN(K200)&gt;0,INDEX(Data[Full Time Home Team Goals],ROWS($J$35:P200))-INDEX(Data[Full Time Away Team Goals],ROWS($J$35:P200)),""),"")</f>
        <v/>
      </c>
      <c r="M200" s="12" t="str">
        <f>IF(ISNUMBER(L200),ROWS($L$35:L200),"")</f>
        <v/>
      </c>
      <c r="N200" s="12" t="str">
        <f>IFERROR(SMALL($M$35:$M$414,ROWS($M$35:M200)),"")</f>
        <v/>
      </c>
      <c r="O200" s="12" t="str">
        <f t="shared" si="31"/>
        <v/>
      </c>
      <c r="P200" s="12" t="str">
        <f t="shared" si="32"/>
        <v/>
      </c>
      <c r="Q200" s="12" t="str">
        <f t="shared" si="33"/>
        <v/>
      </c>
      <c r="R200" s="12" t="str">
        <f t="shared" si="34"/>
        <v/>
      </c>
      <c r="S200" s="12" t="str">
        <f t="shared" si="35"/>
        <v/>
      </c>
      <c r="T200" s="12" t="str">
        <f t="shared" si="36"/>
        <v/>
      </c>
    </row>
    <row r="201" spans="1:20" x14ac:dyDescent="0.2">
      <c r="A201" s="27">
        <v>41993</v>
      </c>
      <c r="B201" s="12">
        <v>19</v>
      </c>
      <c r="C201" s="12" t="s">
        <v>22</v>
      </c>
      <c r="D201" s="12" t="s">
        <v>6</v>
      </c>
      <c r="E201" s="12" t="str">
        <f t="shared" si="27"/>
        <v/>
      </c>
      <c r="F201" s="12" t="str">
        <f>IFERROR(IF(E201="A",-1,1)*IF(LEN(E201)&gt;0,INDEX(Data[Full Time Home Team Goals],ROWS($J$35:J201))-INDEX(Data[Full Time Away Team Goals],ROWS($J$35:J201)),""),"")</f>
        <v/>
      </c>
      <c r="G201" s="12" t="str">
        <f>IF(ISNUMBER(F201),ROWS($F$35:F201),"")</f>
        <v/>
      </c>
      <c r="H201" s="12" t="str">
        <f>IFERROR(SMALL($G$35:$G$414,ROWS($G$35:G201)),"")</f>
        <v/>
      </c>
      <c r="I201" s="12" t="str">
        <f t="shared" si="28"/>
        <v/>
      </c>
      <c r="J201" s="12" t="str">
        <f t="shared" si="29"/>
        <v/>
      </c>
      <c r="K201" s="12" t="str">
        <f t="shared" si="30"/>
        <v/>
      </c>
      <c r="L201" s="12" t="str">
        <f>IFERROR(IF(K201="A",-1,1)*IF(LEN(K201)&gt;0,INDEX(Data[Full Time Home Team Goals],ROWS($J$35:P201))-INDEX(Data[Full Time Away Team Goals],ROWS($J$35:P201)),""),"")</f>
        <v/>
      </c>
      <c r="M201" s="12" t="str">
        <f>IF(ISNUMBER(L201),ROWS($L$35:L201),"")</f>
        <v/>
      </c>
      <c r="N201" s="12" t="str">
        <f>IFERROR(SMALL($M$35:$M$414,ROWS($M$35:M201)),"")</f>
        <v/>
      </c>
      <c r="O201" s="12" t="str">
        <f t="shared" si="31"/>
        <v/>
      </c>
      <c r="P201" s="12" t="str">
        <f t="shared" si="32"/>
        <v/>
      </c>
      <c r="Q201" s="12" t="str">
        <f t="shared" si="33"/>
        <v/>
      </c>
      <c r="R201" s="12" t="str">
        <f t="shared" si="34"/>
        <v/>
      </c>
      <c r="S201" s="12" t="str">
        <f t="shared" si="35"/>
        <v/>
      </c>
      <c r="T201" s="12" t="str">
        <f t="shared" si="36"/>
        <v/>
      </c>
    </row>
    <row r="202" spans="1:20" x14ac:dyDescent="0.2">
      <c r="A202" s="27">
        <v>41994</v>
      </c>
      <c r="B202" s="12">
        <v>20</v>
      </c>
      <c r="C202" s="12" t="s">
        <v>25</v>
      </c>
      <c r="D202" s="12" t="s">
        <v>1</v>
      </c>
      <c r="E202" s="12" t="str">
        <f t="shared" si="27"/>
        <v/>
      </c>
      <c r="F202" s="12" t="str">
        <f>IFERROR(IF(E202="A",-1,1)*IF(LEN(E202)&gt;0,INDEX(Data[Full Time Home Team Goals],ROWS($J$35:J202))-INDEX(Data[Full Time Away Team Goals],ROWS($J$35:J202)),""),"")</f>
        <v/>
      </c>
      <c r="G202" s="12" t="str">
        <f>IF(ISNUMBER(F202),ROWS($F$35:F202),"")</f>
        <v/>
      </c>
      <c r="H202" s="12" t="str">
        <f>IFERROR(SMALL($G$35:$G$414,ROWS($G$35:G202)),"")</f>
        <v/>
      </c>
      <c r="I202" s="12" t="str">
        <f t="shared" si="28"/>
        <v/>
      </c>
      <c r="J202" s="12" t="str">
        <f t="shared" si="29"/>
        <v/>
      </c>
      <c r="K202" s="12" t="str">
        <f t="shared" si="30"/>
        <v/>
      </c>
      <c r="L202" s="12" t="str">
        <f>IFERROR(IF(K202="A",-1,1)*IF(LEN(K202)&gt;0,INDEX(Data[Full Time Home Team Goals],ROWS($J$35:P202))-INDEX(Data[Full Time Away Team Goals],ROWS($J$35:P202)),""),"")</f>
        <v/>
      </c>
      <c r="M202" s="12" t="str">
        <f>IF(ISNUMBER(L202),ROWS($L$35:L202),"")</f>
        <v/>
      </c>
      <c r="N202" s="12" t="str">
        <f>IFERROR(SMALL($M$35:$M$414,ROWS($M$35:M202)),"")</f>
        <v/>
      </c>
      <c r="O202" s="12" t="str">
        <f t="shared" si="31"/>
        <v/>
      </c>
      <c r="P202" s="12" t="str">
        <f t="shared" si="32"/>
        <v/>
      </c>
      <c r="Q202" s="12" t="str">
        <f t="shared" si="33"/>
        <v/>
      </c>
      <c r="R202" s="12" t="str">
        <f t="shared" si="34"/>
        <v/>
      </c>
      <c r="S202" s="12" t="str">
        <f t="shared" si="35"/>
        <v/>
      </c>
      <c r="T202" s="12" t="str">
        <f t="shared" si="36"/>
        <v/>
      </c>
    </row>
    <row r="203" spans="1:20" x14ac:dyDescent="0.2">
      <c r="A203" s="27">
        <v>41994</v>
      </c>
      <c r="B203" s="12">
        <v>20</v>
      </c>
      <c r="C203" s="12" t="s">
        <v>28</v>
      </c>
      <c r="D203" s="12" t="s">
        <v>20</v>
      </c>
      <c r="E203" s="12" t="str">
        <f t="shared" si="27"/>
        <v/>
      </c>
      <c r="F203" s="12" t="str">
        <f>IFERROR(IF(E203="A",-1,1)*IF(LEN(E203)&gt;0,INDEX(Data[Full Time Home Team Goals],ROWS($J$35:J203))-INDEX(Data[Full Time Away Team Goals],ROWS($J$35:J203)),""),"")</f>
        <v/>
      </c>
      <c r="G203" s="12" t="str">
        <f>IF(ISNUMBER(F203),ROWS($F$35:F203),"")</f>
        <v/>
      </c>
      <c r="H203" s="12" t="str">
        <f>IFERROR(SMALL($G$35:$G$414,ROWS($G$35:G203)),"")</f>
        <v/>
      </c>
      <c r="I203" s="12" t="str">
        <f t="shared" si="28"/>
        <v/>
      </c>
      <c r="J203" s="12" t="str">
        <f t="shared" si="29"/>
        <v/>
      </c>
      <c r="K203" s="12" t="str">
        <f t="shared" si="30"/>
        <v/>
      </c>
      <c r="L203" s="12" t="str">
        <f>IFERROR(IF(K203="A",-1,1)*IF(LEN(K203)&gt;0,INDEX(Data[Full Time Home Team Goals],ROWS($J$35:P203))-INDEX(Data[Full Time Away Team Goals],ROWS($J$35:P203)),""),"")</f>
        <v/>
      </c>
      <c r="M203" s="12" t="str">
        <f>IF(ISNUMBER(L203),ROWS($L$35:L203),"")</f>
        <v/>
      </c>
      <c r="N203" s="12" t="str">
        <f>IFERROR(SMALL($M$35:$M$414,ROWS($M$35:M203)),"")</f>
        <v/>
      </c>
      <c r="O203" s="12" t="str">
        <f t="shared" si="31"/>
        <v/>
      </c>
      <c r="P203" s="12" t="str">
        <f t="shared" si="32"/>
        <v/>
      </c>
      <c r="Q203" s="12" t="str">
        <f t="shared" si="33"/>
        <v/>
      </c>
      <c r="R203" s="12" t="str">
        <f t="shared" si="34"/>
        <v/>
      </c>
      <c r="S203" s="12" t="str">
        <f t="shared" si="35"/>
        <v/>
      </c>
      <c r="T203" s="12" t="str">
        <f t="shared" si="36"/>
        <v/>
      </c>
    </row>
    <row r="204" spans="1:20" x14ac:dyDescent="0.2">
      <c r="A204" s="27">
        <v>41995</v>
      </c>
      <c r="B204" s="12">
        <v>20</v>
      </c>
      <c r="C204" s="12" t="s">
        <v>16</v>
      </c>
      <c r="D204" s="12" t="s">
        <v>32</v>
      </c>
      <c r="E204" s="12" t="str">
        <f t="shared" si="27"/>
        <v/>
      </c>
      <c r="F204" s="12" t="str">
        <f>IFERROR(IF(E204="A",-1,1)*IF(LEN(E204)&gt;0,INDEX(Data[Full Time Home Team Goals],ROWS($J$35:J204))-INDEX(Data[Full Time Away Team Goals],ROWS($J$35:J204)),""),"")</f>
        <v/>
      </c>
      <c r="G204" s="12" t="str">
        <f>IF(ISNUMBER(F204),ROWS($F$35:F204),"")</f>
        <v/>
      </c>
      <c r="H204" s="12" t="str">
        <f>IFERROR(SMALL($G$35:$G$414,ROWS($G$35:G204)),"")</f>
        <v/>
      </c>
      <c r="I204" s="12" t="str">
        <f t="shared" si="28"/>
        <v/>
      </c>
      <c r="J204" s="12" t="str">
        <f t="shared" si="29"/>
        <v/>
      </c>
      <c r="K204" s="12" t="str">
        <f t="shared" si="30"/>
        <v/>
      </c>
      <c r="L204" s="12" t="str">
        <f>IFERROR(IF(K204="A",-1,1)*IF(LEN(K204)&gt;0,INDEX(Data[Full Time Home Team Goals],ROWS($J$35:P204))-INDEX(Data[Full Time Away Team Goals],ROWS($J$35:P204)),""),"")</f>
        <v/>
      </c>
      <c r="M204" s="12" t="str">
        <f>IF(ISNUMBER(L204),ROWS($L$35:L204),"")</f>
        <v/>
      </c>
      <c r="N204" s="12" t="str">
        <f>IFERROR(SMALL($M$35:$M$414,ROWS($M$35:M204)),"")</f>
        <v/>
      </c>
      <c r="O204" s="12" t="str">
        <f t="shared" si="31"/>
        <v/>
      </c>
      <c r="P204" s="12" t="str">
        <f t="shared" si="32"/>
        <v/>
      </c>
      <c r="Q204" s="12" t="str">
        <f t="shared" si="33"/>
        <v/>
      </c>
      <c r="R204" s="12" t="str">
        <f t="shared" si="34"/>
        <v/>
      </c>
      <c r="S204" s="12" t="str">
        <f t="shared" si="35"/>
        <v/>
      </c>
      <c r="T204" s="12" t="str">
        <f t="shared" si="36"/>
        <v/>
      </c>
    </row>
    <row r="205" spans="1:20" x14ac:dyDescent="0.2">
      <c r="A205" s="27">
        <v>41999</v>
      </c>
      <c r="B205" s="12">
        <v>20</v>
      </c>
      <c r="C205" s="12" t="s">
        <v>1</v>
      </c>
      <c r="D205" s="12" t="s">
        <v>13</v>
      </c>
      <c r="E205" s="12" t="str">
        <f t="shared" si="27"/>
        <v/>
      </c>
      <c r="F205" s="12" t="str">
        <f>IFERROR(IF(E205="A",-1,1)*IF(LEN(E205)&gt;0,INDEX(Data[Full Time Home Team Goals],ROWS($J$35:J205))-INDEX(Data[Full Time Away Team Goals],ROWS($J$35:J205)),""),"")</f>
        <v/>
      </c>
      <c r="G205" s="12" t="str">
        <f>IF(ISNUMBER(F205),ROWS($F$35:F205),"")</f>
        <v/>
      </c>
      <c r="H205" s="12" t="str">
        <f>IFERROR(SMALL($G$35:$G$414,ROWS($G$35:G205)),"")</f>
        <v/>
      </c>
      <c r="I205" s="12" t="str">
        <f t="shared" si="28"/>
        <v/>
      </c>
      <c r="J205" s="12" t="str">
        <f t="shared" si="29"/>
        <v/>
      </c>
      <c r="K205" s="12" t="str">
        <f t="shared" si="30"/>
        <v/>
      </c>
      <c r="L205" s="12" t="str">
        <f>IFERROR(IF(K205="A",-1,1)*IF(LEN(K205)&gt;0,INDEX(Data[Full Time Home Team Goals],ROWS($J$35:P205))-INDEX(Data[Full Time Away Team Goals],ROWS($J$35:P205)),""),"")</f>
        <v/>
      </c>
      <c r="M205" s="12" t="str">
        <f>IF(ISNUMBER(L205),ROWS($L$35:L205),"")</f>
        <v/>
      </c>
      <c r="N205" s="12" t="str">
        <f>IFERROR(SMALL($M$35:$M$414,ROWS($M$35:M205)),"")</f>
        <v/>
      </c>
      <c r="O205" s="12" t="str">
        <f t="shared" si="31"/>
        <v/>
      </c>
      <c r="P205" s="12" t="str">
        <f t="shared" si="32"/>
        <v/>
      </c>
      <c r="Q205" s="12" t="str">
        <f t="shared" si="33"/>
        <v/>
      </c>
      <c r="R205" s="12" t="str">
        <f t="shared" si="34"/>
        <v/>
      </c>
      <c r="S205" s="12" t="str">
        <f t="shared" si="35"/>
        <v/>
      </c>
      <c r="T205" s="12" t="str">
        <f t="shared" si="36"/>
        <v/>
      </c>
    </row>
    <row r="206" spans="1:20" x14ac:dyDescent="0.2">
      <c r="A206" s="27">
        <v>41999</v>
      </c>
      <c r="B206" s="12">
        <v>20</v>
      </c>
      <c r="C206" s="12" t="s">
        <v>31</v>
      </c>
      <c r="D206" s="12" t="s">
        <v>25</v>
      </c>
      <c r="E206" s="12" t="str">
        <f t="shared" si="27"/>
        <v/>
      </c>
      <c r="F206" s="12" t="str">
        <f>IFERROR(IF(E206="A",-1,1)*IF(LEN(E206)&gt;0,INDEX(Data[Full Time Home Team Goals],ROWS($J$35:J206))-INDEX(Data[Full Time Away Team Goals],ROWS($J$35:J206)),""),"")</f>
        <v/>
      </c>
      <c r="G206" s="12" t="str">
        <f>IF(ISNUMBER(F206),ROWS($F$35:F206),"")</f>
        <v/>
      </c>
      <c r="H206" s="12" t="str">
        <f>IFERROR(SMALL($G$35:$G$414,ROWS($G$35:G206)),"")</f>
        <v/>
      </c>
      <c r="I206" s="12" t="str">
        <f t="shared" si="28"/>
        <v/>
      </c>
      <c r="J206" s="12" t="str">
        <f t="shared" si="29"/>
        <v/>
      </c>
      <c r="K206" s="12" t="str">
        <f t="shared" si="30"/>
        <v/>
      </c>
      <c r="L206" s="12" t="str">
        <f>IFERROR(IF(K206="A",-1,1)*IF(LEN(K206)&gt;0,INDEX(Data[Full Time Home Team Goals],ROWS($J$35:P206))-INDEX(Data[Full Time Away Team Goals],ROWS($J$35:P206)),""),"")</f>
        <v/>
      </c>
      <c r="M206" s="12" t="str">
        <f>IF(ISNUMBER(L206),ROWS($L$35:L206),"")</f>
        <v/>
      </c>
      <c r="N206" s="12" t="str">
        <f>IFERROR(SMALL($M$35:$M$414,ROWS($M$35:M206)),"")</f>
        <v/>
      </c>
      <c r="O206" s="12" t="str">
        <f t="shared" si="31"/>
        <v/>
      </c>
      <c r="P206" s="12" t="str">
        <f t="shared" si="32"/>
        <v/>
      </c>
      <c r="Q206" s="12" t="str">
        <f t="shared" si="33"/>
        <v/>
      </c>
      <c r="R206" s="12" t="str">
        <f t="shared" si="34"/>
        <v/>
      </c>
      <c r="S206" s="12" t="str">
        <f t="shared" si="35"/>
        <v/>
      </c>
      <c r="T206" s="12" t="str">
        <f t="shared" si="36"/>
        <v/>
      </c>
    </row>
    <row r="207" spans="1:20" x14ac:dyDescent="0.2">
      <c r="A207" s="27">
        <v>41999</v>
      </c>
      <c r="B207" s="12">
        <v>20</v>
      </c>
      <c r="C207" s="12" t="s">
        <v>32</v>
      </c>
      <c r="D207" s="12" t="s">
        <v>22</v>
      </c>
      <c r="E207" s="12" t="str">
        <f t="shared" si="27"/>
        <v/>
      </c>
      <c r="F207" s="12" t="str">
        <f>IFERROR(IF(E207="A",-1,1)*IF(LEN(E207)&gt;0,INDEX(Data[Full Time Home Team Goals],ROWS($J$35:J207))-INDEX(Data[Full Time Away Team Goals],ROWS($J$35:J207)),""),"")</f>
        <v/>
      </c>
      <c r="G207" s="12" t="str">
        <f>IF(ISNUMBER(F207),ROWS($F$35:F207),"")</f>
        <v/>
      </c>
      <c r="H207" s="12" t="str">
        <f>IFERROR(SMALL($G$35:$G$414,ROWS($G$35:G207)),"")</f>
        <v/>
      </c>
      <c r="I207" s="12" t="str">
        <f t="shared" si="28"/>
        <v/>
      </c>
      <c r="J207" s="12" t="str">
        <f t="shared" si="29"/>
        <v/>
      </c>
      <c r="K207" s="12" t="str">
        <f t="shared" si="30"/>
        <v/>
      </c>
      <c r="L207" s="12" t="str">
        <f>IFERROR(IF(K207="A",-1,1)*IF(LEN(K207)&gt;0,INDEX(Data[Full Time Home Team Goals],ROWS($J$35:P207))-INDEX(Data[Full Time Away Team Goals],ROWS($J$35:P207)),""),"")</f>
        <v/>
      </c>
      <c r="M207" s="12" t="str">
        <f>IF(ISNUMBER(L207),ROWS($L$35:L207),"")</f>
        <v/>
      </c>
      <c r="N207" s="12" t="str">
        <f>IFERROR(SMALL($M$35:$M$414,ROWS($M$35:M207)),"")</f>
        <v/>
      </c>
      <c r="O207" s="12" t="str">
        <f t="shared" si="31"/>
        <v/>
      </c>
      <c r="P207" s="12" t="str">
        <f t="shared" si="32"/>
        <v/>
      </c>
      <c r="Q207" s="12" t="str">
        <f t="shared" si="33"/>
        <v/>
      </c>
      <c r="R207" s="12" t="str">
        <f t="shared" si="34"/>
        <v/>
      </c>
      <c r="S207" s="12" t="str">
        <f t="shared" si="35"/>
        <v/>
      </c>
      <c r="T207" s="12" t="str">
        <f t="shared" si="36"/>
        <v/>
      </c>
    </row>
    <row r="208" spans="1:20" x14ac:dyDescent="0.2">
      <c r="A208" s="27">
        <v>41999</v>
      </c>
      <c r="B208" s="12">
        <v>20</v>
      </c>
      <c r="C208" s="12" t="s">
        <v>2</v>
      </c>
      <c r="D208" s="12" t="s">
        <v>26</v>
      </c>
      <c r="E208" s="12" t="str">
        <f t="shared" si="27"/>
        <v/>
      </c>
      <c r="F208" s="12" t="str">
        <f>IFERROR(IF(E208="A",-1,1)*IF(LEN(E208)&gt;0,INDEX(Data[Full Time Home Team Goals],ROWS($J$35:J208))-INDEX(Data[Full Time Away Team Goals],ROWS($J$35:J208)),""),"")</f>
        <v/>
      </c>
      <c r="G208" s="12" t="str">
        <f>IF(ISNUMBER(F208),ROWS($F$35:F208),"")</f>
        <v/>
      </c>
      <c r="H208" s="12" t="str">
        <f>IFERROR(SMALL($G$35:$G$414,ROWS($G$35:G208)),"")</f>
        <v/>
      </c>
      <c r="I208" s="12" t="str">
        <f t="shared" si="28"/>
        <v/>
      </c>
      <c r="J208" s="12" t="str">
        <f t="shared" si="29"/>
        <v/>
      </c>
      <c r="K208" s="12" t="str">
        <f t="shared" si="30"/>
        <v/>
      </c>
      <c r="L208" s="12" t="str">
        <f>IFERROR(IF(K208="A",-1,1)*IF(LEN(K208)&gt;0,INDEX(Data[Full Time Home Team Goals],ROWS($J$35:P208))-INDEX(Data[Full Time Away Team Goals],ROWS($J$35:P208)),""),"")</f>
        <v/>
      </c>
      <c r="M208" s="12" t="str">
        <f>IF(ISNUMBER(L208),ROWS($L$35:L208),"")</f>
        <v/>
      </c>
      <c r="N208" s="12" t="str">
        <f>IFERROR(SMALL($M$35:$M$414,ROWS($M$35:M208)),"")</f>
        <v/>
      </c>
      <c r="O208" s="12" t="str">
        <f t="shared" si="31"/>
        <v/>
      </c>
      <c r="P208" s="12" t="str">
        <f t="shared" si="32"/>
        <v/>
      </c>
      <c r="Q208" s="12" t="str">
        <f t="shared" si="33"/>
        <v/>
      </c>
      <c r="R208" s="12" t="str">
        <f t="shared" si="34"/>
        <v/>
      </c>
      <c r="S208" s="12" t="str">
        <f t="shared" si="35"/>
        <v/>
      </c>
      <c r="T208" s="12" t="str">
        <f t="shared" si="36"/>
        <v/>
      </c>
    </row>
    <row r="209" spans="1:20" x14ac:dyDescent="0.2">
      <c r="A209" s="27">
        <v>41999</v>
      </c>
      <c r="B209" s="12">
        <v>20</v>
      </c>
      <c r="C209" s="12" t="s">
        <v>7</v>
      </c>
      <c r="D209" s="12" t="s">
        <v>16</v>
      </c>
      <c r="E209" s="12" t="str">
        <f t="shared" si="27"/>
        <v/>
      </c>
      <c r="F209" s="12" t="str">
        <f>IFERROR(IF(E209="A",-1,1)*IF(LEN(E209)&gt;0,INDEX(Data[Full Time Home Team Goals],ROWS($J$35:J209))-INDEX(Data[Full Time Away Team Goals],ROWS($J$35:J209)),""),"")</f>
        <v/>
      </c>
      <c r="G209" s="12" t="str">
        <f>IF(ISNUMBER(F209),ROWS($F$35:F209),"")</f>
        <v/>
      </c>
      <c r="H209" s="12" t="str">
        <f>IFERROR(SMALL($G$35:$G$414,ROWS($G$35:G209)),"")</f>
        <v/>
      </c>
      <c r="I209" s="12" t="str">
        <f t="shared" si="28"/>
        <v/>
      </c>
      <c r="J209" s="12" t="str">
        <f t="shared" si="29"/>
        <v/>
      </c>
      <c r="K209" s="12" t="str">
        <f t="shared" si="30"/>
        <v/>
      </c>
      <c r="L209" s="12" t="str">
        <f>IFERROR(IF(K209="A",-1,1)*IF(LEN(K209)&gt;0,INDEX(Data[Full Time Home Team Goals],ROWS($J$35:P209))-INDEX(Data[Full Time Away Team Goals],ROWS($J$35:P209)),""),"")</f>
        <v/>
      </c>
      <c r="M209" s="12" t="str">
        <f>IF(ISNUMBER(L209),ROWS($L$35:L209),"")</f>
        <v/>
      </c>
      <c r="N209" s="12" t="str">
        <f>IFERROR(SMALL($M$35:$M$414,ROWS($M$35:M209)),"")</f>
        <v/>
      </c>
      <c r="O209" s="12" t="str">
        <f t="shared" si="31"/>
        <v/>
      </c>
      <c r="P209" s="12" t="str">
        <f t="shared" si="32"/>
        <v/>
      </c>
      <c r="Q209" s="12" t="str">
        <f t="shared" si="33"/>
        <v/>
      </c>
      <c r="R209" s="12" t="str">
        <f t="shared" si="34"/>
        <v/>
      </c>
      <c r="S209" s="12" t="str">
        <f t="shared" si="35"/>
        <v/>
      </c>
      <c r="T209" s="12" t="str">
        <f t="shared" si="36"/>
        <v/>
      </c>
    </row>
    <row r="210" spans="1:20" x14ac:dyDescent="0.2">
      <c r="A210" s="27">
        <v>41999</v>
      </c>
      <c r="B210" s="12">
        <v>20</v>
      </c>
      <c r="C210" s="12" t="s">
        <v>6</v>
      </c>
      <c r="D210" s="12" t="s">
        <v>23</v>
      </c>
      <c r="E210" s="12" t="str">
        <f t="shared" si="27"/>
        <v/>
      </c>
      <c r="F210" s="12" t="str">
        <f>IFERROR(IF(E210="A",-1,1)*IF(LEN(E210)&gt;0,INDEX(Data[Full Time Home Team Goals],ROWS($J$35:J210))-INDEX(Data[Full Time Away Team Goals],ROWS($J$35:J210)),""),"")</f>
        <v/>
      </c>
      <c r="G210" s="12" t="str">
        <f>IF(ISNUMBER(F210),ROWS($F$35:F210),"")</f>
        <v/>
      </c>
      <c r="H210" s="12" t="str">
        <f>IFERROR(SMALL($G$35:$G$414,ROWS($G$35:G210)),"")</f>
        <v/>
      </c>
      <c r="I210" s="12" t="str">
        <f t="shared" si="28"/>
        <v/>
      </c>
      <c r="J210" s="12" t="str">
        <f t="shared" si="29"/>
        <v/>
      </c>
      <c r="K210" s="12" t="str">
        <f t="shared" si="30"/>
        <v/>
      </c>
      <c r="L210" s="12" t="str">
        <f>IFERROR(IF(K210="A",-1,1)*IF(LEN(K210)&gt;0,INDEX(Data[Full Time Home Team Goals],ROWS($J$35:P210))-INDEX(Data[Full Time Away Team Goals],ROWS($J$35:P210)),""),"")</f>
        <v/>
      </c>
      <c r="M210" s="12" t="str">
        <f>IF(ISNUMBER(L210),ROWS($L$35:L210),"")</f>
        <v/>
      </c>
      <c r="N210" s="12" t="str">
        <f>IFERROR(SMALL($M$35:$M$414,ROWS($M$35:M210)),"")</f>
        <v/>
      </c>
      <c r="O210" s="12" t="str">
        <f t="shared" si="31"/>
        <v/>
      </c>
      <c r="P210" s="12" t="str">
        <f t="shared" si="32"/>
        <v/>
      </c>
      <c r="Q210" s="12" t="str">
        <f t="shared" si="33"/>
        <v/>
      </c>
      <c r="R210" s="12" t="str">
        <f t="shared" si="34"/>
        <v/>
      </c>
      <c r="S210" s="12" t="str">
        <f t="shared" si="35"/>
        <v/>
      </c>
      <c r="T210" s="12" t="str">
        <f t="shared" si="36"/>
        <v/>
      </c>
    </row>
    <row r="211" spans="1:20" x14ac:dyDescent="0.2">
      <c r="A211" s="27">
        <v>41999</v>
      </c>
      <c r="B211" s="12">
        <v>20</v>
      </c>
      <c r="C211" s="12" t="s">
        <v>10</v>
      </c>
      <c r="D211" s="12" t="s">
        <v>28</v>
      </c>
      <c r="E211" s="12" t="str">
        <f t="shared" si="27"/>
        <v>H</v>
      </c>
      <c r="F211" s="12">
        <f>IFERROR(IF(E211="A",-1,1)*IF(LEN(E211)&gt;0,INDEX(Data[Full Time Home Team Goals],ROWS($J$35:J211))-INDEX(Data[Full Time Away Team Goals],ROWS($J$35:J211)),""),"")</f>
        <v>2</v>
      </c>
      <c r="G211" s="12">
        <f>IF(ISNUMBER(F211),ROWS($F$35:F211),"")</f>
        <v>177</v>
      </c>
      <c r="H211" s="12" t="str">
        <f>IFERROR(SMALL($G$35:$G$414,ROWS($G$35:G211)),"")</f>
        <v/>
      </c>
      <c r="I211" s="12" t="str">
        <f t="shared" si="28"/>
        <v/>
      </c>
      <c r="J211" s="12" t="str">
        <f t="shared" si="29"/>
        <v/>
      </c>
      <c r="K211" s="12" t="str">
        <f t="shared" si="30"/>
        <v/>
      </c>
      <c r="L211" s="12" t="str">
        <f>IFERROR(IF(K211="A",-1,1)*IF(LEN(K211)&gt;0,INDEX(Data[Full Time Home Team Goals],ROWS($J$35:P211))-INDEX(Data[Full Time Away Team Goals],ROWS($J$35:P211)),""),"")</f>
        <v/>
      </c>
      <c r="M211" s="12" t="str">
        <f>IF(ISNUMBER(L211),ROWS($L$35:L211),"")</f>
        <v/>
      </c>
      <c r="N211" s="12" t="str">
        <f>IFERROR(SMALL($M$35:$M$414,ROWS($M$35:M211)),"")</f>
        <v/>
      </c>
      <c r="O211" s="12" t="str">
        <f t="shared" si="31"/>
        <v/>
      </c>
      <c r="P211" s="12" t="str">
        <f t="shared" si="32"/>
        <v/>
      </c>
      <c r="Q211" s="12" t="str">
        <f t="shared" si="33"/>
        <v/>
      </c>
      <c r="R211" s="12" t="str">
        <f t="shared" si="34"/>
        <v/>
      </c>
      <c r="S211" s="12" t="str">
        <f t="shared" si="35"/>
        <v/>
      </c>
      <c r="T211" s="12" t="str">
        <f t="shared" si="36"/>
        <v/>
      </c>
    </row>
    <row r="212" spans="1:20" x14ac:dyDescent="0.2">
      <c r="A212" s="27">
        <v>41999</v>
      </c>
      <c r="B212" s="12">
        <v>20</v>
      </c>
      <c r="C212" s="12" t="s">
        <v>20</v>
      </c>
      <c r="D212" s="12" t="s">
        <v>14</v>
      </c>
      <c r="E212" s="12" t="str">
        <f t="shared" si="27"/>
        <v/>
      </c>
      <c r="F212" s="12" t="str">
        <f>IFERROR(IF(E212="A",-1,1)*IF(LEN(E212)&gt;0,INDEX(Data[Full Time Home Team Goals],ROWS($J$35:J212))-INDEX(Data[Full Time Away Team Goals],ROWS($J$35:J212)),""),"")</f>
        <v/>
      </c>
      <c r="G212" s="12" t="str">
        <f>IF(ISNUMBER(F212),ROWS($F$35:F212),"")</f>
        <v/>
      </c>
      <c r="H212" s="12" t="str">
        <f>IFERROR(SMALL($G$35:$G$414,ROWS($G$35:G212)),"")</f>
        <v/>
      </c>
      <c r="I212" s="12" t="str">
        <f t="shared" si="28"/>
        <v/>
      </c>
      <c r="J212" s="12" t="str">
        <f t="shared" si="29"/>
        <v/>
      </c>
      <c r="K212" s="12" t="str">
        <f t="shared" si="30"/>
        <v/>
      </c>
      <c r="L212" s="12" t="str">
        <f>IFERROR(IF(K212="A",-1,1)*IF(LEN(K212)&gt;0,INDEX(Data[Full Time Home Team Goals],ROWS($J$35:P212))-INDEX(Data[Full Time Away Team Goals],ROWS($J$35:P212)),""),"")</f>
        <v/>
      </c>
      <c r="M212" s="12" t="str">
        <f>IF(ISNUMBER(L212),ROWS($L$35:L212),"")</f>
        <v/>
      </c>
      <c r="N212" s="12" t="str">
        <f>IFERROR(SMALL($M$35:$M$414,ROWS($M$35:M212)),"")</f>
        <v/>
      </c>
      <c r="O212" s="12" t="str">
        <f t="shared" si="31"/>
        <v/>
      </c>
      <c r="P212" s="12" t="str">
        <f t="shared" si="32"/>
        <v/>
      </c>
      <c r="Q212" s="12" t="str">
        <f t="shared" si="33"/>
        <v/>
      </c>
      <c r="R212" s="12" t="str">
        <f t="shared" si="34"/>
        <v/>
      </c>
      <c r="S212" s="12" t="str">
        <f t="shared" si="35"/>
        <v/>
      </c>
      <c r="T212" s="12" t="str">
        <f t="shared" si="36"/>
        <v/>
      </c>
    </row>
    <row r="213" spans="1:20" x14ac:dyDescent="0.2">
      <c r="A213" s="27">
        <v>41999</v>
      </c>
      <c r="B213" s="12">
        <v>20</v>
      </c>
      <c r="C213" s="12" t="s">
        <v>11</v>
      </c>
      <c r="D213" s="12" t="s">
        <v>17</v>
      </c>
      <c r="E213" s="12" t="str">
        <f t="shared" si="27"/>
        <v/>
      </c>
      <c r="F213" s="12" t="str">
        <f>IFERROR(IF(E213="A",-1,1)*IF(LEN(E213)&gt;0,INDEX(Data[Full Time Home Team Goals],ROWS($J$35:J213))-INDEX(Data[Full Time Away Team Goals],ROWS($J$35:J213)),""),"")</f>
        <v/>
      </c>
      <c r="G213" s="12" t="str">
        <f>IF(ISNUMBER(F213),ROWS($F$35:F213),"")</f>
        <v/>
      </c>
      <c r="H213" s="12" t="str">
        <f>IFERROR(SMALL($G$35:$G$414,ROWS($G$35:G213)),"")</f>
        <v/>
      </c>
      <c r="I213" s="12" t="str">
        <f t="shared" si="28"/>
        <v/>
      </c>
      <c r="J213" s="12" t="str">
        <f t="shared" si="29"/>
        <v/>
      </c>
      <c r="K213" s="12" t="str">
        <f t="shared" si="30"/>
        <v>H</v>
      </c>
      <c r="L213" s="12">
        <f>IFERROR(IF(K213="A",-1,1)*IF(LEN(K213)&gt;0,INDEX(Data[Full Time Home Team Goals],ROWS($J$35:P213))-INDEX(Data[Full Time Away Team Goals],ROWS($J$35:P213)),""),"")</f>
        <v>1</v>
      </c>
      <c r="M213" s="12">
        <f>IF(ISNUMBER(L213),ROWS($L$35:L213),"")</f>
        <v>179</v>
      </c>
      <c r="N213" s="12" t="str">
        <f>IFERROR(SMALL($M$35:$M$414,ROWS($M$35:M213)),"")</f>
        <v/>
      </c>
      <c r="O213" s="12" t="str">
        <f t="shared" si="31"/>
        <v/>
      </c>
      <c r="P213" s="12" t="str">
        <f t="shared" si="32"/>
        <v/>
      </c>
      <c r="Q213" s="12" t="str">
        <f t="shared" si="33"/>
        <v/>
      </c>
      <c r="R213" s="12" t="str">
        <f t="shared" si="34"/>
        <v/>
      </c>
      <c r="S213" s="12" t="str">
        <f t="shared" si="35"/>
        <v/>
      </c>
      <c r="T213" s="12" t="str">
        <f t="shared" si="36"/>
        <v/>
      </c>
    </row>
    <row r="214" spans="1:20" x14ac:dyDescent="0.2">
      <c r="A214" s="27">
        <v>41999</v>
      </c>
      <c r="B214" s="12">
        <v>20</v>
      </c>
      <c r="C214" s="12" t="s">
        <v>19</v>
      </c>
      <c r="D214" s="12" t="s">
        <v>29</v>
      </c>
      <c r="E214" s="12" t="str">
        <f t="shared" si="27"/>
        <v/>
      </c>
      <c r="F214" s="12" t="str">
        <f>IFERROR(IF(E214="A",-1,1)*IF(LEN(E214)&gt;0,INDEX(Data[Full Time Home Team Goals],ROWS($J$35:J214))-INDEX(Data[Full Time Away Team Goals],ROWS($J$35:J214)),""),"")</f>
        <v/>
      </c>
      <c r="G214" s="12" t="str">
        <f>IF(ISNUMBER(F214),ROWS($F$35:F214),"")</f>
        <v/>
      </c>
      <c r="H214" s="12" t="str">
        <f>IFERROR(SMALL($G$35:$G$414,ROWS($G$35:G214)),"")</f>
        <v/>
      </c>
      <c r="I214" s="12" t="str">
        <f t="shared" si="28"/>
        <v/>
      </c>
      <c r="J214" s="12" t="str">
        <f t="shared" si="29"/>
        <v/>
      </c>
      <c r="K214" s="12" t="str">
        <f t="shared" si="30"/>
        <v/>
      </c>
      <c r="L214" s="12" t="str">
        <f>IFERROR(IF(K214="A",-1,1)*IF(LEN(K214)&gt;0,INDEX(Data[Full Time Home Team Goals],ROWS($J$35:P214))-INDEX(Data[Full Time Away Team Goals],ROWS($J$35:P214)),""),"")</f>
        <v/>
      </c>
      <c r="M214" s="12" t="str">
        <f>IF(ISNUMBER(L214),ROWS($L$35:L214),"")</f>
        <v/>
      </c>
      <c r="N214" s="12" t="str">
        <f>IFERROR(SMALL($M$35:$M$414,ROWS($M$35:M214)),"")</f>
        <v/>
      </c>
      <c r="O214" s="12" t="str">
        <f t="shared" si="31"/>
        <v/>
      </c>
      <c r="P214" s="12" t="str">
        <f t="shared" si="32"/>
        <v/>
      </c>
      <c r="Q214" s="12" t="str">
        <f t="shared" si="33"/>
        <v/>
      </c>
      <c r="R214" s="12" t="str">
        <f t="shared" si="34"/>
        <v/>
      </c>
      <c r="S214" s="12" t="str">
        <f t="shared" si="35"/>
        <v/>
      </c>
      <c r="T214" s="12" t="str">
        <f t="shared" si="36"/>
        <v/>
      </c>
    </row>
    <row r="215" spans="1:20" x14ac:dyDescent="0.2">
      <c r="A215" s="27">
        <v>42001</v>
      </c>
      <c r="B215" s="12">
        <v>21</v>
      </c>
      <c r="C215" s="12" t="s">
        <v>17</v>
      </c>
      <c r="D215" s="12" t="s">
        <v>20</v>
      </c>
      <c r="E215" s="12" t="str">
        <f t="shared" si="27"/>
        <v/>
      </c>
      <c r="F215" s="12" t="str">
        <f>IFERROR(IF(E215="A",-1,1)*IF(LEN(E215)&gt;0,INDEX(Data[Full Time Home Team Goals],ROWS($J$35:J215))-INDEX(Data[Full Time Away Team Goals],ROWS($J$35:J215)),""),"")</f>
        <v/>
      </c>
      <c r="G215" s="12" t="str">
        <f>IF(ISNUMBER(F215),ROWS($F$35:F215),"")</f>
        <v/>
      </c>
      <c r="H215" s="12" t="str">
        <f>IFERROR(SMALL($G$35:$G$414,ROWS($G$35:G215)),"")</f>
        <v/>
      </c>
      <c r="I215" s="12" t="str">
        <f t="shared" si="28"/>
        <v/>
      </c>
      <c r="J215" s="12" t="str">
        <f t="shared" si="29"/>
        <v/>
      </c>
      <c r="K215" s="12" t="str">
        <f t="shared" si="30"/>
        <v/>
      </c>
      <c r="L215" s="12" t="str">
        <f>IFERROR(IF(K215="A",-1,1)*IF(LEN(K215)&gt;0,INDEX(Data[Full Time Home Team Goals],ROWS($J$35:P215))-INDEX(Data[Full Time Away Team Goals],ROWS($J$35:P215)),""),"")</f>
        <v/>
      </c>
      <c r="M215" s="12" t="str">
        <f>IF(ISNUMBER(L215),ROWS($L$35:L215),"")</f>
        <v/>
      </c>
      <c r="N215" s="12" t="str">
        <f>IFERROR(SMALL($M$35:$M$414,ROWS($M$35:M215)),"")</f>
        <v/>
      </c>
      <c r="O215" s="12" t="str">
        <f t="shared" si="31"/>
        <v/>
      </c>
      <c r="P215" s="12" t="str">
        <f t="shared" si="32"/>
        <v/>
      </c>
      <c r="Q215" s="12" t="str">
        <f t="shared" si="33"/>
        <v/>
      </c>
      <c r="R215" s="12" t="str">
        <f t="shared" si="34"/>
        <v/>
      </c>
      <c r="S215" s="12" t="str">
        <f t="shared" si="35"/>
        <v/>
      </c>
      <c r="T215" s="12" t="str">
        <f t="shared" si="36"/>
        <v/>
      </c>
    </row>
    <row r="216" spans="1:20" x14ac:dyDescent="0.2">
      <c r="A216" s="27">
        <v>42001</v>
      </c>
      <c r="B216" s="12">
        <v>21</v>
      </c>
      <c r="C216" s="12" t="s">
        <v>14</v>
      </c>
      <c r="D216" s="12" t="s">
        <v>6</v>
      </c>
      <c r="E216" s="12" t="str">
        <f t="shared" si="27"/>
        <v/>
      </c>
      <c r="F216" s="12" t="str">
        <f>IFERROR(IF(E216="A",-1,1)*IF(LEN(E216)&gt;0,INDEX(Data[Full Time Home Team Goals],ROWS($J$35:J216))-INDEX(Data[Full Time Away Team Goals],ROWS($J$35:J216)),""),"")</f>
        <v/>
      </c>
      <c r="G216" s="12" t="str">
        <f>IF(ISNUMBER(F216),ROWS($F$35:F216),"")</f>
        <v/>
      </c>
      <c r="H216" s="12" t="str">
        <f>IFERROR(SMALL($G$35:$G$414,ROWS($G$35:G216)),"")</f>
        <v/>
      </c>
      <c r="I216" s="12" t="str">
        <f t="shared" si="28"/>
        <v/>
      </c>
      <c r="J216" s="12" t="str">
        <f t="shared" si="29"/>
        <v/>
      </c>
      <c r="K216" s="12" t="str">
        <f t="shared" si="30"/>
        <v/>
      </c>
      <c r="L216" s="12" t="str">
        <f>IFERROR(IF(K216="A",-1,1)*IF(LEN(K216)&gt;0,INDEX(Data[Full Time Home Team Goals],ROWS($J$35:P216))-INDEX(Data[Full Time Away Team Goals],ROWS($J$35:P216)),""),"")</f>
        <v/>
      </c>
      <c r="M216" s="12" t="str">
        <f>IF(ISNUMBER(L216),ROWS($L$35:L216),"")</f>
        <v/>
      </c>
      <c r="N216" s="12" t="str">
        <f>IFERROR(SMALL($M$35:$M$414,ROWS($M$35:M216)),"")</f>
        <v/>
      </c>
      <c r="O216" s="12" t="str">
        <f t="shared" si="31"/>
        <v/>
      </c>
      <c r="P216" s="12" t="str">
        <f t="shared" si="32"/>
        <v/>
      </c>
      <c r="Q216" s="12" t="str">
        <f t="shared" si="33"/>
        <v/>
      </c>
      <c r="R216" s="12" t="str">
        <f t="shared" si="34"/>
        <v/>
      </c>
      <c r="S216" s="12" t="str">
        <f t="shared" si="35"/>
        <v/>
      </c>
      <c r="T216" s="12" t="str">
        <f t="shared" si="36"/>
        <v/>
      </c>
    </row>
    <row r="217" spans="1:20" x14ac:dyDescent="0.2">
      <c r="A217" s="27">
        <v>42001</v>
      </c>
      <c r="B217" s="12">
        <v>21</v>
      </c>
      <c r="C217" s="12" t="s">
        <v>29</v>
      </c>
      <c r="D217" s="12" t="s">
        <v>31</v>
      </c>
      <c r="E217" s="12" t="str">
        <f t="shared" si="27"/>
        <v/>
      </c>
      <c r="F217" s="12" t="str">
        <f>IFERROR(IF(E217="A",-1,1)*IF(LEN(E217)&gt;0,INDEX(Data[Full Time Home Team Goals],ROWS($J$35:J217))-INDEX(Data[Full Time Away Team Goals],ROWS($J$35:J217)),""),"")</f>
        <v/>
      </c>
      <c r="G217" s="12" t="str">
        <f>IF(ISNUMBER(F217),ROWS($F$35:F217),"")</f>
        <v/>
      </c>
      <c r="H217" s="12" t="str">
        <f>IFERROR(SMALL($G$35:$G$414,ROWS($G$35:G217)),"")</f>
        <v/>
      </c>
      <c r="I217" s="12" t="str">
        <f t="shared" si="28"/>
        <v/>
      </c>
      <c r="J217" s="12" t="str">
        <f t="shared" si="29"/>
        <v/>
      </c>
      <c r="K217" s="12" t="str">
        <f t="shared" si="30"/>
        <v/>
      </c>
      <c r="L217" s="12" t="str">
        <f>IFERROR(IF(K217="A",-1,1)*IF(LEN(K217)&gt;0,INDEX(Data[Full Time Home Team Goals],ROWS($J$35:P217))-INDEX(Data[Full Time Away Team Goals],ROWS($J$35:P217)),""),"")</f>
        <v/>
      </c>
      <c r="M217" s="12" t="str">
        <f>IF(ISNUMBER(L217),ROWS($L$35:L217),"")</f>
        <v/>
      </c>
      <c r="N217" s="12" t="str">
        <f>IFERROR(SMALL($M$35:$M$414,ROWS($M$35:M217)),"")</f>
        <v/>
      </c>
      <c r="O217" s="12" t="str">
        <f t="shared" si="31"/>
        <v/>
      </c>
      <c r="P217" s="12" t="str">
        <f t="shared" si="32"/>
        <v/>
      </c>
      <c r="Q217" s="12" t="str">
        <f t="shared" si="33"/>
        <v/>
      </c>
      <c r="R217" s="12" t="str">
        <f t="shared" si="34"/>
        <v/>
      </c>
      <c r="S217" s="12" t="str">
        <f t="shared" si="35"/>
        <v/>
      </c>
      <c r="T217" s="12" t="str">
        <f t="shared" si="36"/>
        <v/>
      </c>
    </row>
    <row r="218" spans="1:20" x14ac:dyDescent="0.2">
      <c r="A218" s="27">
        <v>42001</v>
      </c>
      <c r="B218" s="12">
        <v>21</v>
      </c>
      <c r="C218" s="12" t="s">
        <v>28</v>
      </c>
      <c r="D218" s="12" t="s">
        <v>7</v>
      </c>
      <c r="E218" s="12" t="str">
        <f t="shared" si="27"/>
        <v/>
      </c>
      <c r="F218" s="12" t="str">
        <f>IFERROR(IF(E218="A",-1,1)*IF(LEN(E218)&gt;0,INDEX(Data[Full Time Home Team Goals],ROWS($J$35:J218))-INDEX(Data[Full Time Away Team Goals],ROWS($J$35:J218)),""),"")</f>
        <v/>
      </c>
      <c r="G218" s="12" t="str">
        <f>IF(ISNUMBER(F218),ROWS($F$35:F218),"")</f>
        <v/>
      </c>
      <c r="H218" s="12" t="str">
        <f>IFERROR(SMALL($G$35:$G$414,ROWS($G$35:G218)),"")</f>
        <v/>
      </c>
      <c r="I218" s="12" t="str">
        <f t="shared" si="28"/>
        <v/>
      </c>
      <c r="J218" s="12" t="str">
        <f t="shared" si="29"/>
        <v/>
      </c>
      <c r="K218" s="12" t="str">
        <f t="shared" si="30"/>
        <v/>
      </c>
      <c r="L218" s="12" t="str">
        <f>IFERROR(IF(K218="A",-1,1)*IF(LEN(K218)&gt;0,INDEX(Data[Full Time Home Team Goals],ROWS($J$35:P218))-INDEX(Data[Full Time Away Team Goals],ROWS($J$35:P218)),""),"")</f>
        <v/>
      </c>
      <c r="M218" s="12" t="str">
        <f>IF(ISNUMBER(L218),ROWS($L$35:L218),"")</f>
        <v/>
      </c>
      <c r="N218" s="12" t="str">
        <f>IFERROR(SMALL($M$35:$M$414,ROWS($M$35:M218)),"")</f>
        <v/>
      </c>
      <c r="O218" s="12" t="str">
        <f t="shared" si="31"/>
        <v/>
      </c>
      <c r="P218" s="12" t="str">
        <f t="shared" si="32"/>
        <v/>
      </c>
      <c r="Q218" s="12" t="str">
        <f t="shared" si="33"/>
        <v/>
      </c>
      <c r="R218" s="12" t="str">
        <f t="shared" si="34"/>
        <v/>
      </c>
      <c r="S218" s="12" t="str">
        <f t="shared" si="35"/>
        <v/>
      </c>
      <c r="T218" s="12" t="str">
        <f t="shared" si="36"/>
        <v/>
      </c>
    </row>
    <row r="219" spans="1:20" x14ac:dyDescent="0.2">
      <c r="A219" s="27">
        <v>42001</v>
      </c>
      <c r="B219" s="12">
        <v>21</v>
      </c>
      <c r="C219" s="12" t="s">
        <v>13</v>
      </c>
      <c r="D219" s="12" t="s">
        <v>2</v>
      </c>
      <c r="E219" s="12" t="str">
        <f t="shared" si="27"/>
        <v/>
      </c>
      <c r="F219" s="12" t="str">
        <f>IFERROR(IF(E219="A",-1,1)*IF(LEN(E219)&gt;0,INDEX(Data[Full Time Home Team Goals],ROWS($J$35:J219))-INDEX(Data[Full Time Away Team Goals],ROWS($J$35:J219)),""),"")</f>
        <v/>
      </c>
      <c r="G219" s="12" t="str">
        <f>IF(ISNUMBER(F219),ROWS($F$35:F219),"")</f>
        <v/>
      </c>
      <c r="H219" s="12" t="str">
        <f>IFERROR(SMALL($G$35:$G$414,ROWS($G$35:G219)),"")</f>
        <v/>
      </c>
      <c r="I219" s="12" t="str">
        <f t="shared" si="28"/>
        <v/>
      </c>
      <c r="J219" s="12" t="str">
        <f t="shared" si="29"/>
        <v/>
      </c>
      <c r="K219" s="12" t="str">
        <f t="shared" si="30"/>
        <v/>
      </c>
      <c r="L219" s="12" t="str">
        <f>IFERROR(IF(K219="A",-1,1)*IF(LEN(K219)&gt;0,INDEX(Data[Full Time Home Team Goals],ROWS($J$35:P219))-INDEX(Data[Full Time Away Team Goals],ROWS($J$35:P219)),""),"")</f>
        <v/>
      </c>
      <c r="M219" s="12" t="str">
        <f>IF(ISNUMBER(L219),ROWS($L$35:L219),"")</f>
        <v/>
      </c>
      <c r="N219" s="12" t="str">
        <f>IFERROR(SMALL($M$35:$M$414,ROWS($M$35:M219)),"")</f>
        <v/>
      </c>
      <c r="O219" s="12" t="str">
        <f t="shared" si="31"/>
        <v/>
      </c>
      <c r="P219" s="12" t="str">
        <f t="shared" si="32"/>
        <v/>
      </c>
      <c r="Q219" s="12" t="str">
        <f t="shared" si="33"/>
        <v/>
      </c>
      <c r="R219" s="12" t="str">
        <f t="shared" si="34"/>
        <v/>
      </c>
      <c r="S219" s="12" t="str">
        <f t="shared" si="35"/>
        <v/>
      </c>
      <c r="T219" s="12" t="str">
        <f t="shared" si="36"/>
        <v/>
      </c>
    </row>
    <row r="220" spans="1:20" x14ac:dyDescent="0.2">
      <c r="A220" s="27">
        <v>42001</v>
      </c>
      <c r="B220" s="12">
        <v>21</v>
      </c>
      <c r="C220" s="12" t="s">
        <v>26</v>
      </c>
      <c r="D220" s="12" t="s">
        <v>32</v>
      </c>
      <c r="E220" s="12" t="str">
        <f t="shared" si="27"/>
        <v/>
      </c>
      <c r="F220" s="12" t="str">
        <f>IFERROR(IF(E220="A",-1,1)*IF(LEN(E220)&gt;0,INDEX(Data[Full Time Home Team Goals],ROWS($J$35:J220))-INDEX(Data[Full Time Away Team Goals],ROWS($J$35:J220)),""),"")</f>
        <v/>
      </c>
      <c r="G220" s="12" t="str">
        <f>IF(ISNUMBER(F220),ROWS($F$35:F220),"")</f>
        <v/>
      </c>
      <c r="H220" s="12" t="str">
        <f>IFERROR(SMALL($G$35:$G$414,ROWS($G$35:G220)),"")</f>
        <v/>
      </c>
      <c r="I220" s="12" t="str">
        <f t="shared" si="28"/>
        <v/>
      </c>
      <c r="J220" s="12" t="str">
        <f t="shared" si="29"/>
        <v/>
      </c>
      <c r="K220" s="12" t="str">
        <f t="shared" si="30"/>
        <v/>
      </c>
      <c r="L220" s="12" t="str">
        <f>IFERROR(IF(K220="A",-1,1)*IF(LEN(K220)&gt;0,INDEX(Data[Full Time Home Team Goals],ROWS($J$35:P220))-INDEX(Data[Full Time Away Team Goals],ROWS($J$35:P220)),""),"")</f>
        <v/>
      </c>
      <c r="M220" s="12" t="str">
        <f>IF(ISNUMBER(L220),ROWS($L$35:L220),"")</f>
        <v/>
      </c>
      <c r="N220" s="12" t="str">
        <f>IFERROR(SMALL($M$35:$M$414,ROWS($M$35:M220)),"")</f>
        <v/>
      </c>
      <c r="O220" s="12" t="str">
        <f t="shared" si="31"/>
        <v/>
      </c>
      <c r="P220" s="12" t="str">
        <f t="shared" si="32"/>
        <v/>
      </c>
      <c r="Q220" s="12" t="str">
        <f t="shared" si="33"/>
        <v/>
      </c>
      <c r="R220" s="12" t="str">
        <f t="shared" si="34"/>
        <v/>
      </c>
      <c r="S220" s="12" t="str">
        <f t="shared" si="35"/>
        <v/>
      </c>
      <c r="T220" s="12" t="str">
        <f t="shared" si="36"/>
        <v/>
      </c>
    </row>
    <row r="221" spans="1:20" x14ac:dyDescent="0.2">
      <c r="A221" s="27">
        <v>42001</v>
      </c>
      <c r="B221" s="12">
        <v>21</v>
      </c>
      <c r="C221" s="12" t="s">
        <v>16</v>
      </c>
      <c r="D221" s="12" t="s">
        <v>19</v>
      </c>
      <c r="E221" s="12" t="str">
        <f t="shared" si="27"/>
        <v/>
      </c>
      <c r="F221" s="12" t="str">
        <f>IFERROR(IF(E221="A",-1,1)*IF(LEN(E221)&gt;0,INDEX(Data[Full Time Home Team Goals],ROWS($J$35:J221))-INDEX(Data[Full Time Away Team Goals],ROWS($J$35:J221)),""),"")</f>
        <v/>
      </c>
      <c r="G221" s="12" t="str">
        <f>IF(ISNUMBER(F221),ROWS($F$35:F221),"")</f>
        <v/>
      </c>
      <c r="H221" s="12" t="str">
        <f>IFERROR(SMALL($G$35:$G$414,ROWS($G$35:G221)),"")</f>
        <v/>
      </c>
      <c r="I221" s="12" t="str">
        <f t="shared" si="28"/>
        <v/>
      </c>
      <c r="J221" s="12" t="str">
        <f t="shared" si="29"/>
        <v/>
      </c>
      <c r="K221" s="12" t="str">
        <f t="shared" si="30"/>
        <v/>
      </c>
      <c r="L221" s="12" t="str">
        <f>IFERROR(IF(K221="A",-1,1)*IF(LEN(K221)&gt;0,INDEX(Data[Full Time Home Team Goals],ROWS($J$35:P221))-INDEX(Data[Full Time Away Team Goals],ROWS($J$35:P221)),""),"")</f>
        <v/>
      </c>
      <c r="M221" s="12" t="str">
        <f>IF(ISNUMBER(L221),ROWS($L$35:L221),"")</f>
        <v/>
      </c>
      <c r="N221" s="12" t="str">
        <f>IFERROR(SMALL($M$35:$M$414,ROWS($M$35:M221)),"")</f>
        <v/>
      </c>
      <c r="O221" s="12" t="str">
        <f t="shared" si="31"/>
        <v/>
      </c>
      <c r="P221" s="12" t="str">
        <f t="shared" si="32"/>
        <v/>
      </c>
      <c r="Q221" s="12" t="str">
        <f t="shared" si="33"/>
        <v/>
      </c>
      <c r="R221" s="12" t="str">
        <f t="shared" si="34"/>
        <v/>
      </c>
      <c r="S221" s="12" t="str">
        <f t="shared" si="35"/>
        <v/>
      </c>
      <c r="T221" s="12" t="str">
        <f t="shared" si="36"/>
        <v/>
      </c>
    </row>
    <row r="222" spans="1:20" x14ac:dyDescent="0.2">
      <c r="A222" s="27">
        <v>42001</v>
      </c>
      <c r="B222" s="12">
        <v>21</v>
      </c>
      <c r="C222" s="12" t="s">
        <v>23</v>
      </c>
      <c r="D222" s="12" t="s">
        <v>10</v>
      </c>
      <c r="E222" s="12" t="str">
        <f t="shared" si="27"/>
        <v>A</v>
      </c>
      <c r="F222" s="12">
        <f>IFERROR(IF(E222="A",-1,1)*IF(LEN(E222)&gt;0,INDEX(Data[Full Time Home Team Goals],ROWS($J$35:J222))-INDEX(Data[Full Time Away Team Goals],ROWS($J$35:J222)),""),"")</f>
        <v>0</v>
      </c>
      <c r="G222" s="12">
        <f>IF(ISNUMBER(F222),ROWS($F$35:F222),"")</f>
        <v>188</v>
      </c>
      <c r="H222" s="12" t="str">
        <f>IFERROR(SMALL($G$35:$G$414,ROWS($G$35:G222)),"")</f>
        <v/>
      </c>
      <c r="I222" s="12" t="str">
        <f t="shared" si="28"/>
        <v/>
      </c>
      <c r="J222" s="12" t="str">
        <f t="shared" si="29"/>
        <v/>
      </c>
      <c r="K222" s="12" t="str">
        <f t="shared" si="30"/>
        <v/>
      </c>
      <c r="L222" s="12" t="str">
        <f>IFERROR(IF(K222="A",-1,1)*IF(LEN(K222)&gt;0,INDEX(Data[Full Time Home Team Goals],ROWS($J$35:P222))-INDEX(Data[Full Time Away Team Goals],ROWS($J$35:P222)),""),"")</f>
        <v/>
      </c>
      <c r="M222" s="12" t="str">
        <f>IF(ISNUMBER(L222),ROWS($L$35:L222),"")</f>
        <v/>
      </c>
      <c r="N222" s="12" t="str">
        <f>IFERROR(SMALL($M$35:$M$414,ROWS($M$35:M222)),"")</f>
        <v/>
      </c>
      <c r="O222" s="12" t="str">
        <f t="shared" si="31"/>
        <v/>
      </c>
      <c r="P222" s="12" t="str">
        <f t="shared" si="32"/>
        <v/>
      </c>
      <c r="Q222" s="12" t="str">
        <f t="shared" si="33"/>
        <v/>
      </c>
      <c r="R222" s="12" t="str">
        <f t="shared" si="34"/>
        <v/>
      </c>
      <c r="S222" s="12" t="str">
        <f t="shared" si="35"/>
        <v/>
      </c>
      <c r="T222" s="12" t="str">
        <f t="shared" si="36"/>
        <v/>
      </c>
    </row>
    <row r="223" spans="1:20" x14ac:dyDescent="0.2">
      <c r="A223" s="27">
        <v>42001</v>
      </c>
      <c r="B223" s="12">
        <v>21</v>
      </c>
      <c r="C223" s="12" t="s">
        <v>22</v>
      </c>
      <c r="D223" s="12" t="s">
        <v>1</v>
      </c>
      <c r="E223" s="12" t="str">
        <f t="shared" si="27"/>
        <v/>
      </c>
      <c r="F223" s="12" t="str">
        <f>IFERROR(IF(E223="A",-1,1)*IF(LEN(E223)&gt;0,INDEX(Data[Full Time Home Team Goals],ROWS($J$35:J223))-INDEX(Data[Full Time Away Team Goals],ROWS($J$35:J223)),""),"")</f>
        <v/>
      </c>
      <c r="G223" s="12" t="str">
        <f>IF(ISNUMBER(F223),ROWS($F$35:F223),"")</f>
        <v/>
      </c>
      <c r="H223" s="12" t="str">
        <f>IFERROR(SMALL($G$35:$G$414,ROWS($G$35:G223)),"")</f>
        <v/>
      </c>
      <c r="I223" s="12" t="str">
        <f t="shared" si="28"/>
        <v/>
      </c>
      <c r="J223" s="12" t="str">
        <f t="shared" si="29"/>
        <v/>
      </c>
      <c r="K223" s="12" t="str">
        <f t="shared" si="30"/>
        <v/>
      </c>
      <c r="L223" s="12" t="str">
        <f>IFERROR(IF(K223="A",-1,1)*IF(LEN(K223)&gt;0,INDEX(Data[Full Time Home Team Goals],ROWS($J$35:P223))-INDEX(Data[Full Time Away Team Goals],ROWS($J$35:P223)),""),"")</f>
        <v/>
      </c>
      <c r="M223" s="12" t="str">
        <f>IF(ISNUMBER(L223),ROWS($L$35:L223),"")</f>
        <v/>
      </c>
      <c r="N223" s="12" t="str">
        <f>IFERROR(SMALL($M$35:$M$414,ROWS($M$35:M223)),"")</f>
        <v/>
      </c>
      <c r="O223" s="12" t="str">
        <f t="shared" si="31"/>
        <v/>
      </c>
      <c r="P223" s="12" t="str">
        <f t="shared" si="32"/>
        <v/>
      </c>
      <c r="Q223" s="12" t="str">
        <f t="shared" si="33"/>
        <v/>
      </c>
      <c r="R223" s="12" t="str">
        <f t="shared" si="34"/>
        <v/>
      </c>
      <c r="S223" s="12" t="str">
        <f t="shared" si="35"/>
        <v/>
      </c>
      <c r="T223" s="12" t="str">
        <f t="shared" si="36"/>
        <v/>
      </c>
    </row>
    <row r="224" spans="1:20" x14ac:dyDescent="0.2">
      <c r="A224" s="27">
        <v>42002</v>
      </c>
      <c r="B224" s="12">
        <v>21</v>
      </c>
      <c r="C224" s="12" t="s">
        <v>25</v>
      </c>
      <c r="D224" s="12" t="s">
        <v>11</v>
      </c>
      <c r="E224" s="12" t="str">
        <f t="shared" si="27"/>
        <v/>
      </c>
      <c r="F224" s="12" t="str">
        <f>IFERROR(IF(E224="A",-1,1)*IF(LEN(E224)&gt;0,INDEX(Data[Full Time Home Team Goals],ROWS($J$35:J224))-INDEX(Data[Full Time Away Team Goals],ROWS($J$35:J224)),""),"")</f>
        <v/>
      </c>
      <c r="G224" s="12" t="str">
        <f>IF(ISNUMBER(F224),ROWS($F$35:F224),"")</f>
        <v/>
      </c>
      <c r="H224" s="12" t="str">
        <f>IFERROR(SMALL($G$35:$G$414,ROWS($G$35:G224)),"")</f>
        <v/>
      </c>
      <c r="I224" s="12" t="str">
        <f t="shared" si="28"/>
        <v/>
      </c>
      <c r="J224" s="12" t="str">
        <f t="shared" si="29"/>
        <v/>
      </c>
      <c r="K224" s="12" t="str">
        <f t="shared" si="30"/>
        <v>A</v>
      </c>
      <c r="L224" s="12">
        <f>IFERROR(IF(K224="A",-1,1)*IF(LEN(K224)&gt;0,INDEX(Data[Full Time Home Team Goals],ROWS($J$35:P224))-INDEX(Data[Full Time Away Team Goals],ROWS($J$35:P224)),""),"")</f>
        <v>-3</v>
      </c>
      <c r="M224" s="12">
        <f>IF(ISNUMBER(L224),ROWS($L$35:L224),"")</f>
        <v>190</v>
      </c>
      <c r="N224" s="12" t="str">
        <f>IFERROR(SMALL($M$35:$M$414,ROWS($M$35:M224)),"")</f>
        <v/>
      </c>
      <c r="O224" s="12" t="str">
        <f t="shared" si="31"/>
        <v/>
      </c>
      <c r="P224" s="12" t="str">
        <f t="shared" si="32"/>
        <v/>
      </c>
      <c r="Q224" s="12" t="str">
        <f t="shared" si="33"/>
        <v/>
      </c>
      <c r="R224" s="12" t="str">
        <f t="shared" si="34"/>
        <v/>
      </c>
      <c r="S224" s="12" t="str">
        <f t="shared" si="35"/>
        <v/>
      </c>
      <c r="T224" s="12" t="str">
        <f t="shared" si="36"/>
        <v/>
      </c>
    </row>
    <row r="225" spans="1:20" x14ac:dyDescent="0.2">
      <c r="A225" s="27">
        <v>42005</v>
      </c>
      <c r="B225" s="12">
        <v>21</v>
      </c>
      <c r="C225" s="12" t="s">
        <v>17</v>
      </c>
      <c r="D225" s="12" t="s">
        <v>2</v>
      </c>
      <c r="E225" s="12" t="str">
        <f t="shared" si="27"/>
        <v/>
      </c>
      <c r="F225" s="12" t="str">
        <f>IFERROR(IF(E225="A",-1,1)*IF(LEN(E225)&gt;0,INDEX(Data[Full Time Home Team Goals],ROWS($J$35:J225))-INDEX(Data[Full Time Away Team Goals],ROWS($J$35:J225)),""),"")</f>
        <v/>
      </c>
      <c r="G225" s="12" t="str">
        <f>IF(ISNUMBER(F225),ROWS($F$35:F225),"")</f>
        <v/>
      </c>
      <c r="H225" s="12" t="str">
        <f>IFERROR(SMALL($G$35:$G$414,ROWS($G$35:G225)),"")</f>
        <v/>
      </c>
      <c r="I225" s="12" t="str">
        <f t="shared" si="28"/>
        <v/>
      </c>
      <c r="J225" s="12" t="str">
        <f t="shared" si="29"/>
        <v/>
      </c>
      <c r="K225" s="12" t="str">
        <f t="shared" si="30"/>
        <v/>
      </c>
      <c r="L225" s="12" t="str">
        <f>IFERROR(IF(K225="A",-1,1)*IF(LEN(K225)&gt;0,INDEX(Data[Full Time Home Team Goals],ROWS($J$35:P225))-INDEX(Data[Full Time Away Team Goals],ROWS($J$35:P225)),""),"")</f>
        <v/>
      </c>
      <c r="M225" s="12" t="str">
        <f>IF(ISNUMBER(L225),ROWS($L$35:L225),"")</f>
        <v/>
      </c>
      <c r="N225" s="12" t="str">
        <f>IFERROR(SMALL($M$35:$M$414,ROWS($M$35:M225)),"")</f>
        <v/>
      </c>
      <c r="O225" s="12" t="str">
        <f t="shared" si="31"/>
        <v/>
      </c>
      <c r="P225" s="12" t="str">
        <f t="shared" si="32"/>
        <v/>
      </c>
      <c r="Q225" s="12" t="str">
        <f t="shared" si="33"/>
        <v/>
      </c>
      <c r="R225" s="12" t="str">
        <f t="shared" si="34"/>
        <v/>
      </c>
      <c r="S225" s="12" t="str">
        <f t="shared" si="35"/>
        <v/>
      </c>
      <c r="T225" s="12" t="str">
        <f t="shared" si="36"/>
        <v/>
      </c>
    </row>
    <row r="226" spans="1:20" x14ac:dyDescent="0.2">
      <c r="A226" s="27">
        <v>42005</v>
      </c>
      <c r="B226" s="12">
        <v>21</v>
      </c>
      <c r="C226" s="12" t="s">
        <v>14</v>
      </c>
      <c r="D226" s="12" t="s">
        <v>7</v>
      </c>
      <c r="E226" s="12" t="str">
        <f t="shared" si="27"/>
        <v/>
      </c>
      <c r="F226" s="12" t="str">
        <f>IFERROR(IF(E226="A",-1,1)*IF(LEN(E226)&gt;0,INDEX(Data[Full Time Home Team Goals],ROWS($J$35:J226))-INDEX(Data[Full Time Away Team Goals],ROWS($J$35:J226)),""),"")</f>
        <v/>
      </c>
      <c r="G226" s="12" t="str">
        <f>IF(ISNUMBER(F226),ROWS($F$35:F226),"")</f>
        <v/>
      </c>
      <c r="H226" s="12" t="str">
        <f>IFERROR(SMALL($G$35:$G$414,ROWS($G$35:G226)),"")</f>
        <v/>
      </c>
      <c r="I226" s="12" t="str">
        <f t="shared" si="28"/>
        <v/>
      </c>
      <c r="J226" s="12" t="str">
        <f t="shared" si="29"/>
        <v/>
      </c>
      <c r="K226" s="12" t="str">
        <f t="shared" si="30"/>
        <v/>
      </c>
      <c r="L226" s="12" t="str">
        <f>IFERROR(IF(K226="A",-1,1)*IF(LEN(K226)&gt;0,INDEX(Data[Full Time Home Team Goals],ROWS($J$35:P226))-INDEX(Data[Full Time Away Team Goals],ROWS($J$35:P226)),""),"")</f>
        <v/>
      </c>
      <c r="M226" s="12" t="str">
        <f>IF(ISNUMBER(L226),ROWS($L$35:L226),"")</f>
        <v/>
      </c>
      <c r="N226" s="12" t="str">
        <f>IFERROR(SMALL($M$35:$M$414,ROWS($M$35:M226)),"")</f>
        <v/>
      </c>
      <c r="O226" s="12" t="str">
        <f t="shared" si="31"/>
        <v/>
      </c>
      <c r="P226" s="12" t="str">
        <f t="shared" si="32"/>
        <v/>
      </c>
      <c r="Q226" s="12" t="str">
        <f t="shared" si="33"/>
        <v/>
      </c>
      <c r="R226" s="12" t="str">
        <f t="shared" si="34"/>
        <v/>
      </c>
      <c r="S226" s="12" t="str">
        <f t="shared" si="35"/>
        <v/>
      </c>
      <c r="T226" s="12" t="str">
        <f t="shared" si="36"/>
        <v/>
      </c>
    </row>
    <row r="227" spans="1:20" x14ac:dyDescent="0.2">
      <c r="A227" s="27">
        <v>42005</v>
      </c>
      <c r="B227" s="12">
        <v>21</v>
      </c>
      <c r="C227" s="12" t="s">
        <v>25</v>
      </c>
      <c r="D227" s="12" t="s">
        <v>6</v>
      </c>
      <c r="E227" s="12" t="str">
        <f t="shared" si="27"/>
        <v/>
      </c>
      <c r="F227" s="12" t="str">
        <f>IFERROR(IF(E227="A",-1,1)*IF(LEN(E227)&gt;0,INDEX(Data[Full Time Home Team Goals],ROWS($J$35:J227))-INDEX(Data[Full Time Away Team Goals],ROWS($J$35:J227)),""),"")</f>
        <v/>
      </c>
      <c r="G227" s="12" t="str">
        <f>IF(ISNUMBER(F227),ROWS($F$35:F227),"")</f>
        <v/>
      </c>
      <c r="H227" s="12" t="str">
        <f>IFERROR(SMALL($G$35:$G$414,ROWS($G$35:G227)),"")</f>
        <v/>
      </c>
      <c r="I227" s="12" t="str">
        <f t="shared" si="28"/>
        <v/>
      </c>
      <c r="J227" s="12" t="str">
        <f t="shared" si="29"/>
        <v/>
      </c>
      <c r="K227" s="12" t="str">
        <f t="shared" si="30"/>
        <v/>
      </c>
      <c r="L227" s="12" t="str">
        <f>IFERROR(IF(K227="A",-1,1)*IF(LEN(K227)&gt;0,INDEX(Data[Full Time Home Team Goals],ROWS($J$35:P227))-INDEX(Data[Full Time Away Team Goals],ROWS($J$35:P227)),""),"")</f>
        <v/>
      </c>
      <c r="M227" s="12" t="str">
        <f>IF(ISNUMBER(L227),ROWS($L$35:L227),"")</f>
        <v/>
      </c>
      <c r="N227" s="12" t="str">
        <f>IFERROR(SMALL($M$35:$M$414,ROWS($M$35:M227)),"")</f>
        <v/>
      </c>
      <c r="O227" s="12" t="str">
        <f t="shared" si="31"/>
        <v/>
      </c>
      <c r="P227" s="12" t="str">
        <f t="shared" si="32"/>
        <v/>
      </c>
      <c r="Q227" s="12" t="str">
        <f t="shared" si="33"/>
        <v/>
      </c>
      <c r="R227" s="12" t="str">
        <f t="shared" si="34"/>
        <v/>
      </c>
      <c r="S227" s="12" t="str">
        <f t="shared" si="35"/>
        <v/>
      </c>
      <c r="T227" s="12" t="str">
        <f t="shared" si="36"/>
        <v/>
      </c>
    </row>
    <row r="228" spans="1:20" x14ac:dyDescent="0.2">
      <c r="A228" s="27">
        <v>42005</v>
      </c>
      <c r="B228" s="12">
        <v>21</v>
      </c>
      <c r="C228" s="12" t="s">
        <v>29</v>
      </c>
      <c r="D228" s="12" t="s">
        <v>20</v>
      </c>
      <c r="E228" s="12" t="str">
        <f t="shared" ref="E228:E291" si="37">IF($E$34=C228,"H",IF($E$34=D228,"A",""))</f>
        <v/>
      </c>
      <c r="F228" s="12" t="str">
        <f>IFERROR(IF(E228="A",-1,1)*IF(LEN(E228)&gt;0,INDEX(Data[Full Time Home Team Goals],ROWS($J$35:J228))-INDEX(Data[Full Time Away Team Goals],ROWS($J$35:J228)),""),"")</f>
        <v/>
      </c>
      <c r="G228" s="12" t="str">
        <f>IF(ISNUMBER(F228),ROWS($F$35:F228),"")</f>
        <v/>
      </c>
      <c r="H228" s="12" t="str">
        <f>IFERROR(SMALL($G$35:$G$414,ROWS($G$35:G228)),"")</f>
        <v/>
      </c>
      <c r="I228" s="12" t="str">
        <f t="shared" ref="I228:I291" si="38">IFERROR(INDEX($F$35:$F$414,H228),"")</f>
        <v/>
      </c>
      <c r="J228" s="12" t="str">
        <f t="shared" ref="J228:J291" si="39">IF(I228&lt;&gt;"",IF(I228&gt;0,"W",IF(I228=0,"D","L")),"")</f>
        <v/>
      </c>
      <c r="K228" s="12" t="str">
        <f t="shared" ref="K228:K291" si="40">IF($K$34=C228,"H",IF($K$34=D228,"A",""))</f>
        <v/>
      </c>
      <c r="L228" s="12" t="str">
        <f>IFERROR(IF(K228="A",-1,1)*IF(LEN(K228)&gt;0,INDEX(Data[Full Time Home Team Goals],ROWS($J$35:P228))-INDEX(Data[Full Time Away Team Goals],ROWS($J$35:P228)),""),"")</f>
        <v/>
      </c>
      <c r="M228" s="12" t="str">
        <f>IF(ISNUMBER(L228),ROWS($L$35:L228),"")</f>
        <v/>
      </c>
      <c r="N228" s="12" t="str">
        <f>IFERROR(SMALL($M$35:$M$414,ROWS($M$35:M228)),"")</f>
        <v/>
      </c>
      <c r="O228" s="12" t="str">
        <f t="shared" ref="O228:O291" si="41">IFERROR(INDEX($L$35:$L$414,N228),"")</f>
        <v/>
      </c>
      <c r="P228" s="12" t="str">
        <f t="shared" ref="P228:P291" si="42">IF(O228&lt;&gt;"",IF(O228&gt;0,"W",IF(O228=0,"D","L")),"")</f>
        <v/>
      </c>
      <c r="Q228" s="12" t="str">
        <f t="shared" ref="Q228:Q291" si="43">IF(AND(I228&lt;&gt;"",$D$31&lt;&gt;"-"),IF(I228&gt;0,1,""),"")</f>
        <v/>
      </c>
      <c r="R228" s="12" t="str">
        <f t="shared" ref="R228:R291" si="44">IF(AND(I228&lt;&gt;"",$D$31&lt;&gt;"-"),IF(I228&lt;0,-1,""),"")</f>
        <v/>
      </c>
      <c r="S228" s="12" t="str">
        <f t="shared" ref="S228:S291" si="45">IF(AND(O228&lt;&gt;"",$D$31&lt;&gt;"-"),IF(O228&gt;0,1,""),"")</f>
        <v/>
      </c>
      <c r="T228" s="12" t="str">
        <f t="shared" ref="T228:T291" si="46">IF(AND(O228&lt;&gt;"",$D$31&lt;&gt;"-"),IF(O228&lt;0,-1,""),"")</f>
        <v/>
      </c>
    </row>
    <row r="229" spans="1:20" x14ac:dyDescent="0.2">
      <c r="A229" s="27">
        <v>42005</v>
      </c>
      <c r="B229" s="12">
        <v>21</v>
      </c>
      <c r="C229" s="12" t="s">
        <v>28</v>
      </c>
      <c r="D229" s="12" t="s">
        <v>31</v>
      </c>
      <c r="E229" s="12" t="str">
        <f t="shared" si="37"/>
        <v/>
      </c>
      <c r="F229" s="12" t="str">
        <f>IFERROR(IF(E229="A",-1,1)*IF(LEN(E229)&gt;0,INDEX(Data[Full Time Home Team Goals],ROWS($J$35:J229))-INDEX(Data[Full Time Away Team Goals],ROWS($J$35:J229)),""),"")</f>
        <v/>
      </c>
      <c r="G229" s="12" t="str">
        <f>IF(ISNUMBER(F229),ROWS($F$35:F229),"")</f>
        <v/>
      </c>
      <c r="H229" s="12" t="str">
        <f>IFERROR(SMALL($G$35:$G$414,ROWS($G$35:G229)),"")</f>
        <v/>
      </c>
      <c r="I229" s="12" t="str">
        <f t="shared" si="38"/>
        <v/>
      </c>
      <c r="J229" s="12" t="str">
        <f t="shared" si="39"/>
        <v/>
      </c>
      <c r="K229" s="12" t="str">
        <f t="shared" si="40"/>
        <v/>
      </c>
      <c r="L229" s="12" t="str">
        <f>IFERROR(IF(K229="A",-1,1)*IF(LEN(K229)&gt;0,INDEX(Data[Full Time Home Team Goals],ROWS($J$35:P229))-INDEX(Data[Full Time Away Team Goals],ROWS($J$35:P229)),""),"")</f>
        <v/>
      </c>
      <c r="M229" s="12" t="str">
        <f>IF(ISNUMBER(L229),ROWS($L$35:L229),"")</f>
        <v/>
      </c>
      <c r="N229" s="12" t="str">
        <f>IFERROR(SMALL($M$35:$M$414,ROWS($M$35:M229)),"")</f>
        <v/>
      </c>
      <c r="O229" s="12" t="str">
        <f t="shared" si="41"/>
        <v/>
      </c>
      <c r="P229" s="12" t="str">
        <f t="shared" si="42"/>
        <v/>
      </c>
      <c r="Q229" s="12" t="str">
        <f t="shared" si="43"/>
        <v/>
      </c>
      <c r="R229" s="12" t="str">
        <f t="shared" si="44"/>
        <v/>
      </c>
      <c r="S229" s="12" t="str">
        <f t="shared" si="45"/>
        <v/>
      </c>
      <c r="T229" s="12" t="str">
        <f t="shared" si="46"/>
        <v/>
      </c>
    </row>
    <row r="230" spans="1:20" x14ac:dyDescent="0.2">
      <c r="A230" s="27">
        <v>42005</v>
      </c>
      <c r="B230" s="12">
        <v>21</v>
      </c>
      <c r="C230" s="12" t="s">
        <v>13</v>
      </c>
      <c r="D230" s="12" t="s">
        <v>11</v>
      </c>
      <c r="E230" s="12" t="str">
        <f t="shared" si="37"/>
        <v/>
      </c>
      <c r="F230" s="12" t="str">
        <f>IFERROR(IF(E230="A",-1,1)*IF(LEN(E230)&gt;0,INDEX(Data[Full Time Home Team Goals],ROWS($J$35:J230))-INDEX(Data[Full Time Away Team Goals],ROWS($J$35:J230)),""),"")</f>
        <v/>
      </c>
      <c r="G230" s="12" t="str">
        <f>IF(ISNUMBER(F230),ROWS($F$35:F230),"")</f>
        <v/>
      </c>
      <c r="H230" s="12" t="str">
        <f>IFERROR(SMALL($G$35:$G$414,ROWS($G$35:G230)),"")</f>
        <v/>
      </c>
      <c r="I230" s="12" t="str">
        <f t="shared" si="38"/>
        <v/>
      </c>
      <c r="J230" s="12" t="str">
        <f t="shared" si="39"/>
        <v/>
      </c>
      <c r="K230" s="12" t="str">
        <f t="shared" si="40"/>
        <v>A</v>
      </c>
      <c r="L230" s="12">
        <f>IFERROR(IF(K230="A",-1,1)*IF(LEN(K230)&gt;0,INDEX(Data[Full Time Home Team Goals],ROWS($J$35:P230))-INDEX(Data[Full Time Away Team Goals],ROWS($J$35:P230)),""),"")</f>
        <v>0</v>
      </c>
      <c r="M230" s="12">
        <f>IF(ISNUMBER(L230),ROWS($L$35:L230),"")</f>
        <v>196</v>
      </c>
      <c r="N230" s="12" t="str">
        <f>IFERROR(SMALL($M$35:$M$414,ROWS($M$35:M230)),"")</f>
        <v/>
      </c>
      <c r="O230" s="12" t="str">
        <f t="shared" si="41"/>
        <v/>
      </c>
      <c r="P230" s="12" t="str">
        <f t="shared" si="42"/>
        <v/>
      </c>
      <c r="Q230" s="12" t="str">
        <f t="shared" si="43"/>
        <v/>
      </c>
      <c r="R230" s="12" t="str">
        <f t="shared" si="44"/>
        <v/>
      </c>
      <c r="S230" s="12" t="str">
        <f t="shared" si="45"/>
        <v/>
      </c>
      <c r="T230" s="12" t="str">
        <f t="shared" si="46"/>
        <v/>
      </c>
    </row>
    <row r="231" spans="1:20" x14ac:dyDescent="0.2">
      <c r="A231" s="27">
        <v>42005</v>
      </c>
      <c r="B231" s="12">
        <v>21</v>
      </c>
      <c r="C231" s="12" t="s">
        <v>26</v>
      </c>
      <c r="D231" s="12" t="s">
        <v>1</v>
      </c>
      <c r="E231" s="12" t="str">
        <f t="shared" si="37"/>
        <v/>
      </c>
      <c r="F231" s="12" t="str">
        <f>IFERROR(IF(E231="A",-1,1)*IF(LEN(E231)&gt;0,INDEX(Data[Full Time Home Team Goals],ROWS($J$35:J231))-INDEX(Data[Full Time Away Team Goals],ROWS($J$35:J231)),""),"")</f>
        <v/>
      </c>
      <c r="G231" s="12" t="str">
        <f>IF(ISNUMBER(F231),ROWS($F$35:F231),"")</f>
        <v/>
      </c>
      <c r="H231" s="12" t="str">
        <f>IFERROR(SMALL($G$35:$G$414,ROWS($G$35:G231)),"")</f>
        <v/>
      </c>
      <c r="I231" s="12" t="str">
        <f t="shared" si="38"/>
        <v/>
      </c>
      <c r="J231" s="12" t="str">
        <f t="shared" si="39"/>
        <v/>
      </c>
      <c r="K231" s="12" t="str">
        <f t="shared" si="40"/>
        <v/>
      </c>
      <c r="L231" s="12" t="str">
        <f>IFERROR(IF(K231="A",-1,1)*IF(LEN(K231)&gt;0,INDEX(Data[Full Time Home Team Goals],ROWS($J$35:P231))-INDEX(Data[Full Time Away Team Goals],ROWS($J$35:P231)),""),"")</f>
        <v/>
      </c>
      <c r="M231" s="12" t="str">
        <f>IF(ISNUMBER(L231),ROWS($L$35:L231),"")</f>
        <v/>
      </c>
      <c r="N231" s="12" t="str">
        <f>IFERROR(SMALL($M$35:$M$414,ROWS($M$35:M231)),"")</f>
        <v/>
      </c>
      <c r="O231" s="12" t="str">
        <f t="shared" si="41"/>
        <v/>
      </c>
      <c r="P231" s="12" t="str">
        <f t="shared" si="42"/>
        <v/>
      </c>
      <c r="Q231" s="12" t="str">
        <f t="shared" si="43"/>
        <v/>
      </c>
      <c r="R231" s="12" t="str">
        <f t="shared" si="44"/>
        <v/>
      </c>
      <c r="S231" s="12" t="str">
        <f t="shared" si="45"/>
        <v/>
      </c>
      <c r="T231" s="12" t="str">
        <f t="shared" si="46"/>
        <v/>
      </c>
    </row>
    <row r="232" spans="1:20" x14ac:dyDescent="0.2">
      <c r="A232" s="27">
        <v>42005</v>
      </c>
      <c r="B232" s="12">
        <v>21</v>
      </c>
      <c r="C232" s="12" t="s">
        <v>16</v>
      </c>
      <c r="D232" s="12" t="s">
        <v>10</v>
      </c>
      <c r="E232" s="12" t="str">
        <f t="shared" si="37"/>
        <v>A</v>
      </c>
      <c r="F232" s="12">
        <f>IFERROR(IF(E232="A",-1,1)*IF(LEN(E232)&gt;0,INDEX(Data[Full Time Home Team Goals],ROWS($J$35:J232))-INDEX(Data[Full Time Away Team Goals],ROWS($J$35:J232)),""),"")</f>
        <v>0</v>
      </c>
      <c r="G232" s="12">
        <f>IF(ISNUMBER(F232),ROWS($F$35:F232),"")</f>
        <v>198</v>
      </c>
      <c r="H232" s="12" t="str">
        <f>IFERROR(SMALL($G$35:$G$414,ROWS($G$35:G232)),"")</f>
        <v/>
      </c>
      <c r="I232" s="12" t="str">
        <f t="shared" si="38"/>
        <v/>
      </c>
      <c r="J232" s="12" t="str">
        <f t="shared" si="39"/>
        <v/>
      </c>
      <c r="K232" s="12" t="str">
        <f t="shared" si="40"/>
        <v/>
      </c>
      <c r="L232" s="12" t="str">
        <f>IFERROR(IF(K232="A",-1,1)*IF(LEN(K232)&gt;0,INDEX(Data[Full Time Home Team Goals],ROWS($J$35:P232))-INDEX(Data[Full Time Away Team Goals],ROWS($J$35:P232)),""),"")</f>
        <v/>
      </c>
      <c r="M232" s="12" t="str">
        <f>IF(ISNUMBER(L232),ROWS($L$35:L232),"")</f>
        <v/>
      </c>
      <c r="N232" s="12" t="str">
        <f>IFERROR(SMALL($M$35:$M$414,ROWS($M$35:M232)),"")</f>
        <v/>
      </c>
      <c r="O232" s="12" t="str">
        <f t="shared" si="41"/>
        <v/>
      </c>
      <c r="P232" s="12" t="str">
        <f t="shared" si="42"/>
        <v/>
      </c>
      <c r="Q232" s="12" t="str">
        <f t="shared" si="43"/>
        <v/>
      </c>
      <c r="R232" s="12" t="str">
        <f t="shared" si="44"/>
        <v/>
      </c>
      <c r="S232" s="12" t="str">
        <f t="shared" si="45"/>
        <v/>
      </c>
      <c r="T232" s="12" t="str">
        <f t="shared" si="46"/>
        <v/>
      </c>
    </row>
    <row r="233" spans="1:20" x14ac:dyDescent="0.2">
      <c r="A233" s="27">
        <v>42005</v>
      </c>
      <c r="B233" s="12">
        <v>21</v>
      </c>
      <c r="C233" s="12" t="s">
        <v>23</v>
      </c>
      <c r="D233" s="12" t="s">
        <v>32</v>
      </c>
      <c r="E233" s="12" t="str">
        <f t="shared" si="37"/>
        <v/>
      </c>
      <c r="F233" s="12" t="str">
        <f>IFERROR(IF(E233="A",-1,1)*IF(LEN(E233)&gt;0,INDEX(Data[Full Time Home Team Goals],ROWS($J$35:J233))-INDEX(Data[Full Time Away Team Goals],ROWS($J$35:J233)),""),"")</f>
        <v/>
      </c>
      <c r="G233" s="12" t="str">
        <f>IF(ISNUMBER(F233),ROWS($F$35:F233),"")</f>
        <v/>
      </c>
      <c r="H233" s="12" t="str">
        <f>IFERROR(SMALL($G$35:$G$414,ROWS($G$35:G233)),"")</f>
        <v/>
      </c>
      <c r="I233" s="12" t="str">
        <f t="shared" si="38"/>
        <v/>
      </c>
      <c r="J233" s="12" t="str">
        <f t="shared" si="39"/>
        <v/>
      </c>
      <c r="K233" s="12" t="str">
        <f t="shared" si="40"/>
        <v/>
      </c>
      <c r="L233" s="12" t="str">
        <f>IFERROR(IF(K233="A",-1,1)*IF(LEN(K233)&gt;0,INDEX(Data[Full Time Home Team Goals],ROWS($J$35:P233))-INDEX(Data[Full Time Away Team Goals],ROWS($J$35:P233)),""),"")</f>
        <v/>
      </c>
      <c r="M233" s="12" t="str">
        <f>IF(ISNUMBER(L233),ROWS($L$35:L233),"")</f>
        <v/>
      </c>
      <c r="N233" s="12" t="str">
        <f>IFERROR(SMALL($M$35:$M$414,ROWS($M$35:M233)),"")</f>
        <v/>
      </c>
      <c r="O233" s="12" t="str">
        <f t="shared" si="41"/>
        <v/>
      </c>
      <c r="P233" s="12" t="str">
        <f t="shared" si="42"/>
        <v/>
      </c>
      <c r="Q233" s="12" t="str">
        <f t="shared" si="43"/>
        <v/>
      </c>
      <c r="R233" s="12" t="str">
        <f t="shared" si="44"/>
        <v/>
      </c>
      <c r="S233" s="12" t="str">
        <f t="shared" si="45"/>
        <v/>
      </c>
      <c r="T233" s="12" t="str">
        <f t="shared" si="46"/>
        <v/>
      </c>
    </row>
    <row r="234" spans="1:20" x14ac:dyDescent="0.2">
      <c r="A234" s="27">
        <v>42005</v>
      </c>
      <c r="B234" s="12">
        <v>21</v>
      </c>
      <c r="C234" s="12" t="s">
        <v>22</v>
      </c>
      <c r="D234" s="12" t="s">
        <v>19</v>
      </c>
      <c r="E234" s="12" t="str">
        <f t="shared" si="37"/>
        <v/>
      </c>
      <c r="F234" s="12" t="str">
        <f>IFERROR(IF(E234="A",-1,1)*IF(LEN(E234)&gt;0,INDEX(Data[Full Time Home Team Goals],ROWS($J$35:J234))-INDEX(Data[Full Time Away Team Goals],ROWS($J$35:J234)),""),"")</f>
        <v/>
      </c>
      <c r="G234" s="12" t="str">
        <f>IF(ISNUMBER(F234),ROWS($F$35:F234),"")</f>
        <v/>
      </c>
      <c r="H234" s="12" t="str">
        <f>IFERROR(SMALL($G$35:$G$414,ROWS($G$35:G234)),"")</f>
        <v/>
      </c>
      <c r="I234" s="12" t="str">
        <f t="shared" si="38"/>
        <v/>
      </c>
      <c r="J234" s="12" t="str">
        <f t="shared" si="39"/>
        <v/>
      </c>
      <c r="K234" s="12" t="str">
        <f t="shared" si="40"/>
        <v/>
      </c>
      <c r="L234" s="12" t="str">
        <f>IFERROR(IF(K234="A",-1,1)*IF(LEN(K234)&gt;0,INDEX(Data[Full Time Home Team Goals],ROWS($J$35:P234))-INDEX(Data[Full Time Away Team Goals],ROWS($J$35:P234)),""),"")</f>
        <v/>
      </c>
      <c r="M234" s="12" t="str">
        <f>IF(ISNUMBER(L234),ROWS($L$35:L234),"")</f>
        <v/>
      </c>
      <c r="N234" s="12" t="str">
        <f>IFERROR(SMALL($M$35:$M$414,ROWS($M$35:M234)),"")</f>
        <v/>
      </c>
      <c r="O234" s="12" t="str">
        <f t="shared" si="41"/>
        <v/>
      </c>
      <c r="P234" s="12" t="str">
        <f t="shared" si="42"/>
        <v/>
      </c>
      <c r="Q234" s="12" t="str">
        <f t="shared" si="43"/>
        <v/>
      </c>
      <c r="R234" s="12" t="str">
        <f t="shared" si="44"/>
        <v/>
      </c>
      <c r="S234" s="12" t="str">
        <f t="shared" si="45"/>
        <v/>
      </c>
      <c r="T234" s="12" t="str">
        <f t="shared" si="46"/>
        <v/>
      </c>
    </row>
    <row r="235" spans="1:20" x14ac:dyDescent="0.2">
      <c r="A235" s="27">
        <v>42014</v>
      </c>
      <c r="B235" s="12">
        <v>22</v>
      </c>
      <c r="C235" s="12" t="s">
        <v>31</v>
      </c>
      <c r="D235" s="12" t="s">
        <v>13</v>
      </c>
      <c r="E235" s="12" t="str">
        <f t="shared" si="37"/>
        <v/>
      </c>
      <c r="F235" s="12" t="str">
        <f>IFERROR(IF(E235="A",-1,1)*IF(LEN(E235)&gt;0,INDEX(Data[Full Time Home Team Goals],ROWS($J$35:J235))-INDEX(Data[Full Time Away Team Goals],ROWS($J$35:J235)),""),"")</f>
        <v/>
      </c>
      <c r="G235" s="12" t="str">
        <f>IF(ISNUMBER(F235),ROWS($F$35:F235),"")</f>
        <v/>
      </c>
      <c r="H235" s="12" t="str">
        <f>IFERROR(SMALL($G$35:$G$414,ROWS($G$35:G235)),"")</f>
        <v/>
      </c>
      <c r="I235" s="12" t="str">
        <f t="shared" si="38"/>
        <v/>
      </c>
      <c r="J235" s="12" t="str">
        <f t="shared" si="39"/>
        <v/>
      </c>
      <c r="K235" s="12" t="str">
        <f t="shared" si="40"/>
        <v/>
      </c>
      <c r="L235" s="12" t="str">
        <f>IFERROR(IF(K235="A",-1,1)*IF(LEN(K235)&gt;0,INDEX(Data[Full Time Home Team Goals],ROWS($J$35:P235))-INDEX(Data[Full Time Away Team Goals],ROWS($J$35:P235)),""),"")</f>
        <v/>
      </c>
      <c r="M235" s="12" t="str">
        <f>IF(ISNUMBER(L235),ROWS($L$35:L235),"")</f>
        <v/>
      </c>
      <c r="N235" s="12" t="str">
        <f>IFERROR(SMALL($M$35:$M$414,ROWS($M$35:M235)),"")</f>
        <v/>
      </c>
      <c r="O235" s="12" t="str">
        <f t="shared" si="41"/>
        <v/>
      </c>
      <c r="P235" s="12" t="str">
        <f t="shared" si="42"/>
        <v/>
      </c>
      <c r="Q235" s="12" t="str">
        <f t="shared" si="43"/>
        <v/>
      </c>
      <c r="R235" s="12" t="str">
        <f t="shared" si="44"/>
        <v/>
      </c>
      <c r="S235" s="12" t="str">
        <f t="shared" si="45"/>
        <v/>
      </c>
      <c r="T235" s="12" t="str">
        <f t="shared" si="46"/>
        <v/>
      </c>
    </row>
    <row r="236" spans="1:20" x14ac:dyDescent="0.2">
      <c r="A236" s="27">
        <v>42014</v>
      </c>
      <c r="B236" s="12">
        <v>22</v>
      </c>
      <c r="C236" s="12" t="s">
        <v>32</v>
      </c>
      <c r="D236" s="12" t="s">
        <v>28</v>
      </c>
      <c r="E236" s="12" t="str">
        <f t="shared" si="37"/>
        <v/>
      </c>
      <c r="F236" s="12" t="str">
        <f>IFERROR(IF(E236="A",-1,1)*IF(LEN(E236)&gt;0,INDEX(Data[Full Time Home Team Goals],ROWS($J$35:J236))-INDEX(Data[Full Time Away Team Goals],ROWS($J$35:J236)),""),"")</f>
        <v/>
      </c>
      <c r="G236" s="12" t="str">
        <f>IF(ISNUMBER(F236),ROWS($F$35:F236),"")</f>
        <v/>
      </c>
      <c r="H236" s="12" t="str">
        <f>IFERROR(SMALL($G$35:$G$414,ROWS($G$35:G236)),"")</f>
        <v/>
      </c>
      <c r="I236" s="12" t="str">
        <f t="shared" si="38"/>
        <v/>
      </c>
      <c r="J236" s="12" t="str">
        <f t="shared" si="39"/>
        <v/>
      </c>
      <c r="K236" s="12" t="str">
        <f t="shared" si="40"/>
        <v/>
      </c>
      <c r="L236" s="12" t="str">
        <f>IFERROR(IF(K236="A",-1,1)*IF(LEN(K236)&gt;0,INDEX(Data[Full Time Home Team Goals],ROWS($J$35:P236))-INDEX(Data[Full Time Away Team Goals],ROWS($J$35:P236)),""),"")</f>
        <v/>
      </c>
      <c r="M236" s="12" t="str">
        <f>IF(ISNUMBER(L236),ROWS($L$35:L236),"")</f>
        <v/>
      </c>
      <c r="N236" s="12" t="str">
        <f>IFERROR(SMALL($M$35:$M$414,ROWS($M$35:M236)),"")</f>
        <v/>
      </c>
      <c r="O236" s="12" t="str">
        <f t="shared" si="41"/>
        <v/>
      </c>
      <c r="P236" s="12" t="str">
        <f t="shared" si="42"/>
        <v/>
      </c>
      <c r="Q236" s="12" t="str">
        <f t="shared" si="43"/>
        <v/>
      </c>
      <c r="R236" s="12" t="str">
        <f t="shared" si="44"/>
        <v/>
      </c>
      <c r="S236" s="12" t="str">
        <f t="shared" si="45"/>
        <v/>
      </c>
      <c r="T236" s="12" t="str">
        <f t="shared" si="46"/>
        <v/>
      </c>
    </row>
    <row r="237" spans="1:20" x14ac:dyDescent="0.2">
      <c r="A237" s="27">
        <v>42014</v>
      </c>
      <c r="B237" s="12">
        <v>22</v>
      </c>
      <c r="C237" s="12" t="s">
        <v>2</v>
      </c>
      <c r="D237" s="12" t="s">
        <v>23</v>
      </c>
      <c r="E237" s="12" t="str">
        <f t="shared" si="37"/>
        <v/>
      </c>
      <c r="F237" s="12" t="str">
        <f>IFERROR(IF(E237="A",-1,1)*IF(LEN(E237)&gt;0,INDEX(Data[Full Time Home Team Goals],ROWS($J$35:J237))-INDEX(Data[Full Time Away Team Goals],ROWS($J$35:J237)),""),"")</f>
        <v/>
      </c>
      <c r="G237" s="12" t="str">
        <f>IF(ISNUMBER(F237),ROWS($F$35:F237),"")</f>
        <v/>
      </c>
      <c r="H237" s="12" t="str">
        <f>IFERROR(SMALL($G$35:$G$414,ROWS($G$35:G237)),"")</f>
        <v/>
      </c>
      <c r="I237" s="12" t="str">
        <f t="shared" si="38"/>
        <v/>
      </c>
      <c r="J237" s="12" t="str">
        <f t="shared" si="39"/>
        <v/>
      </c>
      <c r="K237" s="12" t="str">
        <f t="shared" si="40"/>
        <v/>
      </c>
      <c r="L237" s="12" t="str">
        <f>IFERROR(IF(K237="A",-1,1)*IF(LEN(K237)&gt;0,INDEX(Data[Full Time Home Team Goals],ROWS($J$35:P237))-INDEX(Data[Full Time Away Team Goals],ROWS($J$35:P237)),""),"")</f>
        <v/>
      </c>
      <c r="M237" s="12" t="str">
        <f>IF(ISNUMBER(L237),ROWS($L$35:L237),"")</f>
        <v/>
      </c>
      <c r="N237" s="12" t="str">
        <f>IFERROR(SMALL($M$35:$M$414,ROWS($M$35:M237)),"")</f>
        <v/>
      </c>
      <c r="O237" s="12" t="str">
        <f t="shared" si="41"/>
        <v/>
      </c>
      <c r="P237" s="12" t="str">
        <f t="shared" si="42"/>
        <v/>
      </c>
      <c r="Q237" s="12" t="str">
        <f t="shared" si="43"/>
        <v/>
      </c>
      <c r="R237" s="12" t="str">
        <f t="shared" si="44"/>
        <v/>
      </c>
      <c r="S237" s="12" t="str">
        <f t="shared" si="45"/>
        <v/>
      </c>
      <c r="T237" s="12" t="str">
        <f t="shared" si="46"/>
        <v/>
      </c>
    </row>
    <row r="238" spans="1:20" x14ac:dyDescent="0.2">
      <c r="A238" s="27">
        <v>42014</v>
      </c>
      <c r="B238" s="12">
        <v>22</v>
      </c>
      <c r="C238" s="12" t="s">
        <v>7</v>
      </c>
      <c r="D238" s="12" t="s">
        <v>29</v>
      </c>
      <c r="E238" s="12" t="str">
        <f t="shared" si="37"/>
        <v/>
      </c>
      <c r="F238" s="12" t="str">
        <f>IFERROR(IF(E238="A",-1,1)*IF(LEN(E238)&gt;0,INDEX(Data[Full Time Home Team Goals],ROWS($J$35:J238))-INDEX(Data[Full Time Away Team Goals],ROWS($J$35:J238)),""),"")</f>
        <v/>
      </c>
      <c r="G238" s="12" t="str">
        <f>IF(ISNUMBER(F238),ROWS($F$35:F238),"")</f>
        <v/>
      </c>
      <c r="H238" s="12" t="str">
        <f>IFERROR(SMALL($G$35:$G$414,ROWS($G$35:G238)),"")</f>
        <v/>
      </c>
      <c r="I238" s="12" t="str">
        <f t="shared" si="38"/>
        <v/>
      </c>
      <c r="J238" s="12" t="str">
        <f t="shared" si="39"/>
        <v/>
      </c>
      <c r="K238" s="12" t="str">
        <f t="shared" si="40"/>
        <v/>
      </c>
      <c r="L238" s="12" t="str">
        <f>IFERROR(IF(K238="A",-1,1)*IF(LEN(K238)&gt;0,INDEX(Data[Full Time Home Team Goals],ROWS($J$35:P238))-INDEX(Data[Full Time Away Team Goals],ROWS($J$35:P238)),""),"")</f>
        <v/>
      </c>
      <c r="M238" s="12" t="str">
        <f>IF(ISNUMBER(L238),ROWS($L$35:L238),"")</f>
        <v/>
      </c>
      <c r="N238" s="12" t="str">
        <f>IFERROR(SMALL($M$35:$M$414,ROWS($M$35:M238)),"")</f>
        <v/>
      </c>
      <c r="O238" s="12" t="str">
        <f t="shared" si="41"/>
        <v/>
      </c>
      <c r="P238" s="12" t="str">
        <f t="shared" si="42"/>
        <v/>
      </c>
      <c r="Q238" s="12" t="str">
        <f t="shared" si="43"/>
        <v/>
      </c>
      <c r="R238" s="12" t="str">
        <f t="shared" si="44"/>
        <v/>
      </c>
      <c r="S238" s="12" t="str">
        <f t="shared" si="45"/>
        <v/>
      </c>
      <c r="T238" s="12" t="str">
        <f t="shared" si="46"/>
        <v/>
      </c>
    </row>
    <row r="239" spans="1:20" x14ac:dyDescent="0.2">
      <c r="A239" s="27">
        <v>42014</v>
      </c>
      <c r="B239" s="12">
        <v>22</v>
      </c>
      <c r="C239" s="12" t="s">
        <v>6</v>
      </c>
      <c r="D239" s="12" t="s">
        <v>17</v>
      </c>
      <c r="E239" s="12" t="str">
        <f t="shared" si="37"/>
        <v/>
      </c>
      <c r="F239" s="12" t="str">
        <f>IFERROR(IF(E239="A",-1,1)*IF(LEN(E239)&gt;0,INDEX(Data[Full Time Home Team Goals],ROWS($J$35:J239))-INDEX(Data[Full Time Away Team Goals],ROWS($J$35:J239)),""),"")</f>
        <v/>
      </c>
      <c r="G239" s="12" t="str">
        <f>IF(ISNUMBER(F239),ROWS($F$35:F239),"")</f>
        <v/>
      </c>
      <c r="H239" s="12" t="str">
        <f>IFERROR(SMALL($G$35:$G$414,ROWS($G$35:G239)),"")</f>
        <v/>
      </c>
      <c r="I239" s="12" t="str">
        <f t="shared" si="38"/>
        <v/>
      </c>
      <c r="J239" s="12" t="str">
        <f t="shared" si="39"/>
        <v/>
      </c>
      <c r="K239" s="12" t="str">
        <f t="shared" si="40"/>
        <v/>
      </c>
      <c r="L239" s="12" t="str">
        <f>IFERROR(IF(K239="A",-1,1)*IF(LEN(K239)&gt;0,INDEX(Data[Full Time Home Team Goals],ROWS($J$35:P239))-INDEX(Data[Full Time Away Team Goals],ROWS($J$35:P239)),""),"")</f>
        <v/>
      </c>
      <c r="M239" s="12" t="str">
        <f>IF(ISNUMBER(L239),ROWS($L$35:L239),"")</f>
        <v/>
      </c>
      <c r="N239" s="12" t="str">
        <f>IFERROR(SMALL($M$35:$M$414,ROWS($M$35:M239)),"")</f>
        <v/>
      </c>
      <c r="O239" s="12" t="str">
        <f t="shared" si="41"/>
        <v/>
      </c>
      <c r="P239" s="12" t="str">
        <f t="shared" si="42"/>
        <v/>
      </c>
      <c r="Q239" s="12" t="str">
        <f t="shared" si="43"/>
        <v/>
      </c>
      <c r="R239" s="12" t="str">
        <f t="shared" si="44"/>
        <v/>
      </c>
      <c r="S239" s="12" t="str">
        <f t="shared" si="45"/>
        <v/>
      </c>
      <c r="T239" s="12" t="str">
        <f t="shared" si="46"/>
        <v/>
      </c>
    </row>
    <row r="240" spans="1:20" x14ac:dyDescent="0.2">
      <c r="A240" s="27">
        <v>42014</v>
      </c>
      <c r="B240" s="12">
        <v>22</v>
      </c>
      <c r="C240" s="12" t="s">
        <v>20</v>
      </c>
      <c r="D240" s="12" t="s">
        <v>25</v>
      </c>
      <c r="E240" s="12" t="str">
        <f t="shared" si="37"/>
        <v/>
      </c>
      <c r="F240" s="12" t="str">
        <f>IFERROR(IF(E240="A",-1,1)*IF(LEN(E240)&gt;0,INDEX(Data[Full Time Home Team Goals],ROWS($J$35:J240))-INDEX(Data[Full Time Away Team Goals],ROWS($J$35:J240)),""),"")</f>
        <v/>
      </c>
      <c r="G240" s="12" t="str">
        <f>IF(ISNUMBER(F240),ROWS($F$35:F240),"")</f>
        <v/>
      </c>
      <c r="H240" s="12" t="str">
        <f>IFERROR(SMALL($G$35:$G$414,ROWS($G$35:G240)),"")</f>
        <v/>
      </c>
      <c r="I240" s="12" t="str">
        <f t="shared" si="38"/>
        <v/>
      </c>
      <c r="J240" s="12" t="str">
        <f t="shared" si="39"/>
        <v/>
      </c>
      <c r="K240" s="12" t="str">
        <f t="shared" si="40"/>
        <v/>
      </c>
      <c r="L240" s="12" t="str">
        <f>IFERROR(IF(K240="A",-1,1)*IF(LEN(K240)&gt;0,INDEX(Data[Full Time Home Team Goals],ROWS($J$35:P240))-INDEX(Data[Full Time Away Team Goals],ROWS($J$35:P240)),""),"")</f>
        <v/>
      </c>
      <c r="M240" s="12" t="str">
        <f>IF(ISNUMBER(L240),ROWS($L$35:L240),"")</f>
        <v/>
      </c>
      <c r="N240" s="12" t="str">
        <f>IFERROR(SMALL($M$35:$M$414,ROWS($M$35:M240)),"")</f>
        <v/>
      </c>
      <c r="O240" s="12" t="str">
        <f t="shared" si="41"/>
        <v/>
      </c>
      <c r="P240" s="12" t="str">
        <f t="shared" si="42"/>
        <v/>
      </c>
      <c r="Q240" s="12" t="str">
        <f t="shared" si="43"/>
        <v/>
      </c>
      <c r="R240" s="12" t="str">
        <f t="shared" si="44"/>
        <v/>
      </c>
      <c r="S240" s="12" t="str">
        <f t="shared" si="45"/>
        <v/>
      </c>
      <c r="T240" s="12" t="str">
        <f t="shared" si="46"/>
        <v/>
      </c>
    </row>
    <row r="241" spans="1:20" x14ac:dyDescent="0.2">
      <c r="A241" s="27">
        <v>42014</v>
      </c>
      <c r="B241" s="12">
        <v>22</v>
      </c>
      <c r="C241" s="12" t="s">
        <v>11</v>
      </c>
      <c r="D241" s="12" t="s">
        <v>22</v>
      </c>
      <c r="E241" s="12" t="str">
        <f t="shared" si="37"/>
        <v/>
      </c>
      <c r="F241" s="12" t="str">
        <f>IFERROR(IF(E241="A",-1,1)*IF(LEN(E241)&gt;0,INDEX(Data[Full Time Home Team Goals],ROWS($J$35:J241))-INDEX(Data[Full Time Away Team Goals],ROWS($J$35:J241)),""),"")</f>
        <v/>
      </c>
      <c r="G241" s="12" t="str">
        <f>IF(ISNUMBER(F241),ROWS($F$35:F241),"")</f>
        <v/>
      </c>
      <c r="H241" s="12" t="str">
        <f>IFERROR(SMALL($G$35:$G$414,ROWS($G$35:G241)),"")</f>
        <v/>
      </c>
      <c r="I241" s="12" t="str">
        <f t="shared" si="38"/>
        <v/>
      </c>
      <c r="J241" s="12" t="str">
        <f t="shared" si="39"/>
        <v/>
      </c>
      <c r="K241" s="12" t="str">
        <f t="shared" si="40"/>
        <v>H</v>
      </c>
      <c r="L241" s="12">
        <f>IFERROR(IF(K241="A",-1,1)*IF(LEN(K241)&gt;0,INDEX(Data[Full Time Home Team Goals],ROWS($J$35:P241))-INDEX(Data[Full Time Away Team Goals],ROWS($J$35:P241)),""),"")</f>
        <v>0</v>
      </c>
      <c r="M241" s="12">
        <f>IF(ISNUMBER(L241),ROWS($L$35:L241),"")</f>
        <v>207</v>
      </c>
      <c r="N241" s="12" t="str">
        <f>IFERROR(SMALL($M$35:$M$414,ROWS($M$35:M241)),"")</f>
        <v/>
      </c>
      <c r="O241" s="12" t="str">
        <f t="shared" si="41"/>
        <v/>
      </c>
      <c r="P241" s="12" t="str">
        <f t="shared" si="42"/>
        <v/>
      </c>
      <c r="Q241" s="12" t="str">
        <f t="shared" si="43"/>
        <v/>
      </c>
      <c r="R241" s="12" t="str">
        <f t="shared" si="44"/>
        <v/>
      </c>
      <c r="S241" s="12" t="str">
        <f t="shared" si="45"/>
        <v/>
      </c>
      <c r="T241" s="12" t="str">
        <f t="shared" si="46"/>
        <v/>
      </c>
    </row>
    <row r="242" spans="1:20" x14ac:dyDescent="0.2">
      <c r="A242" s="27">
        <v>42014</v>
      </c>
      <c r="B242" s="12">
        <v>22</v>
      </c>
      <c r="C242" s="12" t="s">
        <v>19</v>
      </c>
      <c r="D242" s="12" t="s">
        <v>14</v>
      </c>
      <c r="E242" s="12" t="str">
        <f t="shared" si="37"/>
        <v/>
      </c>
      <c r="F242" s="12" t="str">
        <f>IFERROR(IF(E242="A",-1,1)*IF(LEN(E242)&gt;0,INDEX(Data[Full Time Home Team Goals],ROWS($J$35:J242))-INDEX(Data[Full Time Away Team Goals],ROWS($J$35:J242)),""),"")</f>
        <v/>
      </c>
      <c r="G242" s="12" t="str">
        <f>IF(ISNUMBER(F242),ROWS($F$35:F242),"")</f>
        <v/>
      </c>
      <c r="H242" s="12" t="str">
        <f>IFERROR(SMALL($G$35:$G$414,ROWS($G$35:G242)),"")</f>
        <v/>
      </c>
      <c r="I242" s="12" t="str">
        <f t="shared" si="38"/>
        <v/>
      </c>
      <c r="J242" s="12" t="str">
        <f t="shared" si="39"/>
        <v/>
      </c>
      <c r="K242" s="12" t="str">
        <f t="shared" si="40"/>
        <v/>
      </c>
      <c r="L242" s="12" t="str">
        <f>IFERROR(IF(K242="A",-1,1)*IF(LEN(K242)&gt;0,INDEX(Data[Full Time Home Team Goals],ROWS($J$35:P242))-INDEX(Data[Full Time Away Team Goals],ROWS($J$35:P242)),""),"")</f>
        <v/>
      </c>
      <c r="M242" s="12" t="str">
        <f>IF(ISNUMBER(L242),ROWS($L$35:L242),"")</f>
        <v/>
      </c>
      <c r="N242" s="12" t="str">
        <f>IFERROR(SMALL($M$35:$M$414,ROWS($M$35:M242)),"")</f>
        <v/>
      </c>
      <c r="O242" s="12" t="str">
        <f t="shared" si="41"/>
        <v/>
      </c>
      <c r="P242" s="12" t="str">
        <f t="shared" si="42"/>
        <v/>
      </c>
      <c r="Q242" s="12" t="str">
        <f t="shared" si="43"/>
        <v/>
      </c>
      <c r="R242" s="12" t="str">
        <f t="shared" si="44"/>
        <v/>
      </c>
      <c r="S242" s="12" t="str">
        <f t="shared" si="45"/>
        <v/>
      </c>
      <c r="T242" s="12" t="str">
        <f t="shared" si="46"/>
        <v/>
      </c>
    </row>
    <row r="243" spans="1:20" x14ac:dyDescent="0.2">
      <c r="A243" s="27">
        <v>42015</v>
      </c>
      <c r="B243" s="12">
        <v>23</v>
      </c>
      <c r="C243" s="12" t="s">
        <v>1</v>
      </c>
      <c r="D243" s="12" t="s">
        <v>16</v>
      </c>
      <c r="E243" s="12" t="str">
        <f t="shared" si="37"/>
        <v/>
      </c>
      <c r="F243" s="12" t="str">
        <f>IFERROR(IF(E243="A",-1,1)*IF(LEN(E243)&gt;0,INDEX(Data[Full Time Home Team Goals],ROWS($J$35:J243))-INDEX(Data[Full Time Away Team Goals],ROWS($J$35:J243)),""),"")</f>
        <v/>
      </c>
      <c r="G243" s="12" t="str">
        <f>IF(ISNUMBER(F243),ROWS($F$35:F243),"")</f>
        <v/>
      </c>
      <c r="H243" s="12" t="str">
        <f>IFERROR(SMALL($G$35:$G$414,ROWS($G$35:G243)),"")</f>
        <v/>
      </c>
      <c r="I243" s="12" t="str">
        <f t="shared" si="38"/>
        <v/>
      </c>
      <c r="J243" s="12" t="str">
        <f t="shared" si="39"/>
        <v/>
      </c>
      <c r="K243" s="12" t="str">
        <f t="shared" si="40"/>
        <v/>
      </c>
      <c r="L243" s="12" t="str">
        <f>IFERROR(IF(K243="A",-1,1)*IF(LEN(K243)&gt;0,INDEX(Data[Full Time Home Team Goals],ROWS($J$35:P243))-INDEX(Data[Full Time Away Team Goals],ROWS($J$35:P243)),""),"")</f>
        <v/>
      </c>
      <c r="M243" s="12" t="str">
        <f>IF(ISNUMBER(L243),ROWS($L$35:L243),"")</f>
        <v/>
      </c>
      <c r="N243" s="12" t="str">
        <f>IFERROR(SMALL($M$35:$M$414,ROWS($M$35:M243)),"")</f>
        <v/>
      </c>
      <c r="O243" s="12" t="str">
        <f t="shared" si="41"/>
        <v/>
      </c>
      <c r="P243" s="12" t="str">
        <f t="shared" si="42"/>
        <v/>
      </c>
      <c r="Q243" s="12" t="str">
        <f t="shared" si="43"/>
        <v/>
      </c>
      <c r="R243" s="12" t="str">
        <f t="shared" si="44"/>
        <v/>
      </c>
      <c r="S243" s="12" t="str">
        <f t="shared" si="45"/>
        <v/>
      </c>
      <c r="T243" s="12" t="str">
        <f t="shared" si="46"/>
        <v/>
      </c>
    </row>
    <row r="244" spans="1:20" x14ac:dyDescent="0.2">
      <c r="A244" s="27">
        <v>42015</v>
      </c>
      <c r="B244" s="12">
        <v>23</v>
      </c>
      <c r="C244" s="12" t="s">
        <v>10</v>
      </c>
      <c r="D244" s="12" t="s">
        <v>26</v>
      </c>
      <c r="E244" s="12" t="str">
        <f t="shared" si="37"/>
        <v>H</v>
      </c>
      <c r="F244" s="12">
        <f>IFERROR(IF(E244="A",-1,1)*IF(LEN(E244)&gt;0,INDEX(Data[Full Time Home Team Goals],ROWS($J$35:J244))-INDEX(Data[Full Time Away Team Goals],ROWS($J$35:J244)),""),"")</f>
        <v>-1</v>
      </c>
      <c r="G244" s="12">
        <f>IF(ISNUMBER(F244),ROWS($F$35:F244),"")</f>
        <v>210</v>
      </c>
      <c r="H244" s="12" t="str">
        <f>IFERROR(SMALL($G$35:$G$414,ROWS($G$35:G244)),"")</f>
        <v/>
      </c>
      <c r="I244" s="12" t="str">
        <f t="shared" si="38"/>
        <v/>
      </c>
      <c r="J244" s="12" t="str">
        <f t="shared" si="39"/>
        <v/>
      </c>
      <c r="K244" s="12" t="str">
        <f t="shared" si="40"/>
        <v/>
      </c>
      <c r="L244" s="12" t="str">
        <f>IFERROR(IF(K244="A",-1,1)*IF(LEN(K244)&gt;0,INDEX(Data[Full Time Home Team Goals],ROWS($J$35:P244))-INDEX(Data[Full Time Away Team Goals],ROWS($J$35:P244)),""),"")</f>
        <v/>
      </c>
      <c r="M244" s="12" t="str">
        <f>IF(ISNUMBER(L244),ROWS($L$35:L244),"")</f>
        <v/>
      </c>
      <c r="N244" s="12" t="str">
        <f>IFERROR(SMALL($M$35:$M$414,ROWS($M$35:M244)),"")</f>
        <v/>
      </c>
      <c r="O244" s="12" t="str">
        <f t="shared" si="41"/>
        <v/>
      </c>
      <c r="P244" s="12" t="str">
        <f t="shared" si="42"/>
        <v/>
      </c>
      <c r="Q244" s="12" t="str">
        <f t="shared" si="43"/>
        <v/>
      </c>
      <c r="R244" s="12" t="str">
        <f t="shared" si="44"/>
        <v/>
      </c>
      <c r="S244" s="12" t="str">
        <f t="shared" si="45"/>
        <v/>
      </c>
      <c r="T244" s="12" t="str">
        <f t="shared" si="46"/>
        <v/>
      </c>
    </row>
    <row r="245" spans="1:20" x14ac:dyDescent="0.2">
      <c r="A245" s="27">
        <v>42021</v>
      </c>
      <c r="B245" s="12">
        <v>23</v>
      </c>
      <c r="C245" s="12" t="s">
        <v>17</v>
      </c>
      <c r="D245" s="12" t="s">
        <v>25</v>
      </c>
      <c r="E245" s="12" t="str">
        <f t="shared" si="37"/>
        <v/>
      </c>
      <c r="F245" s="12" t="str">
        <f>IFERROR(IF(E245="A",-1,1)*IF(LEN(E245)&gt;0,INDEX(Data[Full Time Home Team Goals],ROWS($J$35:J245))-INDEX(Data[Full Time Away Team Goals],ROWS($J$35:J245)),""),"")</f>
        <v/>
      </c>
      <c r="G245" s="12" t="str">
        <f>IF(ISNUMBER(F245),ROWS($F$35:F245),"")</f>
        <v/>
      </c>
      <c r="H245" s="12" t="str">
        <f>IFERROR(SMALL($G$35:$G$414,ROWS($G$35:G245)),"")</f>
        <v/>
      </c>
      <c r="I245" s="12" t="str">
        <f t="shared" si="38"/>
        <v/>
      </c>
      <c r="J245" s="12" t="str">
        <f t="shared" si="39"/>
        <v/>
      </c>
      <c r="K245" s="12" t="str">
        <f t="shared" si="40"/>
        <v/>
      </c>
      <c r="L245" s="12" t="str">
        <f>IFERROR(IF(K245="A",-1,1)*IF(LEN(K245)&gt;0,INDEX(Data[Full Time Home Team Goals],ROWS($J$35:P245))-INDEX(Data[Full Time Away Team Goals],ROWS($J$35:P245)),""),"")</f>
        <v/>
      </c>
      <c r="M245" s="12" t="str">
        <f>IF(ISNUMBER(L245),ROWS($L$35:L245),"")</f>
        <v/>
      </c>
      <c r="N245" s="12" t="str">
        <f>IFERROR(SMALL($M$35:$M$414,ROWS($M$35:M245)),"")</f>
        <v/>
      </c>
      <c r="O245" s="12" t="str">
        <f t="shared" si="41"/>
        <v/>
      </c>
      <c r="P245" s="12" t="str">
        <f t="shared" si="42"/>
        <v/>
      </c>
      <c r="Q245" s="12" t="str">
        <f t="shared" si="43"/>
        <v/>
      </c>
      <c r="R245" s="12" t="str">
        <f t="shared" si="44"/>
        <v/>
      </c>
      <c r="S245" s="12" t="str">
        <f t="shared" si="45"/>
        <v/>
      </c>
      <c r="T245" s="12" t="str">
        <f t="shared" si="46"/>
        <v/>
      </c>
    </row>
    <row r="246" spans="1:20" x14ac:dyDescent="0.2">
      <c r="A246" s="27">
        <v>42021</v>
      </c>
      <c r="B246" s="12">
        <v>23</v>
      </c>
      <c r="C246" s="12" t="s">
        <v>31</v>
      </c>
      <c r="D246" s="12" t="s">
        <v>2</v>
      </c>
      <c r="E246" s="12" t="str">
        <f t="shared" si="37"/>
        <v/>
      </c>
      <c r="F246" s="12" t="str">
        <f>IFERROR(IF(E246="A",-1,1)*IF(LEN(E246)&gt;0,INDEX(Data[Full Time Home Team Goals],ROWS($J$35:J246))-INDEX(Data[Full Time Away Team Goals],ROWS($J$35:J246)),""),"")</f>
        <v/>
      </c>
      <c r="G246" s="12" t="str">
        <f>IF(ISNUMBER(F246),ROWS($F$35:F246),"")</f>
        <v/>
      </c>
      <c r="H246" s="12" t="str">
        <f>IFERROR(SMALL($G$35:$G$414,ROWS($G$35:G246)),"")</f>
        <v/>
      </c>
      <c r="I246" s="12" t="str">
        <f t="shared" si="38"/>
        <v/>
      </c>
      <c r="J246" s="12" t="str">
        <f t="shared" si="39"/>
        <v/>
      </c>
      <c r="K246" s="12" t="str">
        <f t="shared" si="40"/>
        <v/>
      </c>
      <c r="L246" s="12" t="str">
        <f>IFERROR(IF(K246="A",-1,1)*IF(LEN(K246)&gt;0,INDEX(Data[Full Time Home Team Goals],ROWS($J$35:P246))-INDEX(Data[Full Time Away Team Goals],ROWS($J$35:P246)),""),"")</f>
        <v/>
      </c>
      <c r="M246" s="12" t="str">
        <f>IF(ISNUMBER(L246),ROWS($L$35:L246),"")</f>
        <v/>
      </c>
      <c r="N246" s="12" t="str">
        <f>IFERROR(SMALL($M$35:$M$414,ROWS($M$35:M246)),"")</f>
        <v/>
      </c>
      <c r="O246" s="12" t="str">
        <f t="shared" si="41"/>
        <v/>
      </c>
      <c r="P246" s="12" t="str">
        <f t="shared" si="42"/>
        <v/>
      </c>
      <c r="Q246" s="12" t="str">
        <f t="shared" si="43"/>
        <v/>
      </c>
      <c r="R246" s="12" t="str">
        <f t="shared" si="44"/>
        <v/>
      </c>
      <c r="S246" s="12" t="str">
        <f t="shared" si="45"/>
        <v/>
      </c>
      <c r="T246" s="12" t="str">
        <f t="shared" si="46"/>
        <v/>
      </c>
    </row>
    <row r="247" spans="1:20" x14ac:dyDescent="0.2">
      <c r="A247" s="27">
        <v>42021</v>
      </c>
      <c r="B247" s="12">
        <v>23</v>
      </c>
      <c r="C247" s="12" t="s">
        <v>6</v>
      </c>
      <c r="D247" s="12" t="s">
        <v>16</v>
      </c>
      <c r="E247" s="12" t="str">
        <f t="shared" si="37"/>
        <v/>
      </c>
      <c r="F247" s="12" t="str">
        <f>IFERROR(IF(E247="A",-1,1)*IF(LEN(E247)&gt;0,INDEX(Data[Full Time Home Team Goals],ROWS($J$35:J247))-INDEX(Data[Full Time Away Team Goals],ROWS($J$35:J247)),""),"")</f>
        <v/>
      </c>
      <c r="G247" s="12" t="str">
        <f>IF(ISNUMBER(F247),ROWS($F$35:F247),"")</f>
        <v/>
      </c>
      <c r="H247" s="12" t="str">
        <f>IFERROR(SMALL($G$35:$G$414,ROWS($G$35:G247)),"")</f>
        <v/>
      </c>
      <c r="I247" s="12" t="str">
        <f t="shared" si="38"/>
        <v/>
      </c>
      <c r="J247" s="12" t="str">
        <f t="shared" si="39"/>
        <v/>
      </c>
      <c r="K247" s="12" t="str">
        <f t="shared" si="40"/>
        <v/>
      </c>
      <c r="L247" s="12" t="str">
        <f>IFERROR(IF(K247="A",-1,1)*IF(LEN(K247)&gt;0,INDEX(Data[Full Time Home Team Goals],ROWS($J$35:P247))-INDEX(Data[Full Time Away Team Goals],ROWS($J$35:P247)),""),"")</f>
        <v/>
      </c>
      <c r="M247" s="12" t="str">
        <f>IF(ISNUMBER(L247),ROWS($L$35:L247),"")</f>
        <v/>
      </c>
      <c r="N247" s="12" t="str">
        <f>IFERROR(SMALL($M$35:$M$414,ROWS($M$35:M247)),"")</f>
        <v/>
      </c>
      <c r="O247" s="12" t="str">
        <f t="shared" si="41"/>
        <v/>
      </c>
      <c r="P247" s="12" t="str">
        <f t="shared" si="42"/>
        <v/>
      </c>
      <c r="Q247" s="12" t="str">
        <f t="shared" si="43"/>
        <v/>
      </c>
      <c r="R247" s="12" t="str">
        <f t="shared" si="44"/>
        <v/>
      </c>
      <c r="S247" s="12" t="str">
        <f t="shared" si="45"/>
        <v/>
      </c>
      <c r="T247" s="12" t="str">
        <f t="shared" si="46"/>
        <v/>
      </c>
    </row>
    <row r="248" spans="1:20" x14ac:dyDescent="0.2">
      <c r="A248" s="27">
        <v>42021</v>
      </c>
      <c r="B248" s="12">
        <v>23</v>
      </c>
      <c r="C248" s="12" t="s">
        <v>28</v>
      </c>
      <c r="D248" s="12" t="s">
        <v>26</v>
      </c>
      <c r="E248" s="12" t="str">
        <f t="shared" si="37"/>
        <v/>
      </c>
      <c r="F248" s="12" t="str">
        <f>IFERROR(IF(E248="A",-1,1)*IF(LEN(E248)&gt;0,INDEX(Data[Full Time Home Team Goals],ROWS($J$35:J248))-INDEX(Data[Full Time Away Team Goals],ROWS($J$35:J248)),""),"")</f>
        <v/>
      </c>
      <c r="G248" s="12" t="str">
        <f>IF(ISNUMBER(F248),ROWS($F$35:F248),"")</f>
        <v/>
      </c>
      <c r="H248" s="12" t="str">
        <f>IFERROR(SMALL($G$35:$G$414,ROWS($G$35:G248)),"")</f>
        <v/>
      </c>
      <c r="I248" s="12" t="str">
        <f t="shared" si="38"/>
        <v/>
      </c>
      <c r="J248" s="12" t="str">
        <f t="shared" si="39"/>
        <v/>
      </c>
      <c r="K248" s="12" t="str">
        <f t="shared" si="40"/>
        <v/>
      </c>
      <c r="L248" s="12" t="str">
        <f>IFERROR(IF(K248="A",-1,1)*IF(LEN(K248)&gt;0,INDEX(Data[Full Time Home Team Goals],ROWS($J$35:P248))-INDEX(Data[Full Time Away Team Goals],ROWS($J$35:P248)),""),"")</f>
        <v/>
      </c>
      <c r="M248" s="12" t="str">
        <f>IF(ISNUMBER(L248),ROWS($L$35:L248),"")</f>
        <v/>
      </c>
      <c r="N248" s="12" t="str">
        <f>IFERROR(SMALL($M$35:$M$414,ROWS($M$35:M248)),"")</f>
        <v/>
      </c>
      <c r="O248" s="12" t="str">
        <f t="shared" si="41"/>
        <v/>
      </c>
      <c r="P248" s="12" t="str">
        <f t="shared" si="42"/>
        <v/>
      </c>
      <c r="Q248" s="12" t="str">
        <f t="shared" si="43"/>
        <v/>
      </c>
      <c r="R248" s="12" t="str">
        <f t="shared" si="44"/>
        <v/>
      </c>
      <c r="S248" s="12" t="str">
        <f t="shared" si="45"/>
        <v/>
      </c>
      <c r="T248" s="12" t="str">
        <f t="shared" si="46"/>
        <v/>
      </c>
    </row>
    <row r="249" spans="1:20" x14ac:dyDescent="0.2">
      <c r="A249" s="27">
        <v>42021</v>
      </c>
      <c r="B249" s="12">
        <v>23</v>
      </c>
      <c r="C249" s="12" t="s">
        <v>13</v>
      </c>
      <c r="D249" s="12" t="s">
        <v>10</v>
      </c>
      <c r="E249" s="12" t="str">
        <f t="shared" si="37"/>
        <v>A</v>
      </c>
      <c r="F249" s="12">
        <f>IFERROR(IF(E249="A",-1,1)*IF(LEN(E249)&gt;0,INDEX(Data[Full Time Home Team Goals],ROWS($J$35:J249))-INDEX(Data[Full Time Away Team Goals],ROWS($J$35:J249)),""),"")</f>
        <v>2</v>
      </c>
      <c r="G249" s="12">
        <f>IF(ISNUMBER(F249),ROWS($F$35:F249),"")</f>
        <v>215</v>
      </c>
      <c r="H249" s="12" t="str">
        <f>IFERROR(SMALL($G$35:$G$414,ROWS($G$35:G249)),"")</f>
        <v/>
      </c>
      <c r="I249" s="12" t="str">
        <f t="shared" si="38"/>
        <v/>
      </c>
      <c r="J249" s="12" t="str">
        <f t="shared" si="39"/>
        <v/>
      </c>
      <c r="K249" s="12" t="str">
        <f t="shared" si="40"/>
        <v/>
      </c>
      <c r="L249" s="12" t="str">
        <f>IFERROR(IF(K249="A",-1,1)*IF(LEN(K249)&gt;0,INDEX(Data[Full Time Home Team Goals],ROWS($J$35:P249))-INDEX(Data[Full Time Away Team Goals],ROWS($J$35:P249)),""),"")</f>
        <v/>
      </c>
      <c r="M249" s="12" t="str">
        <f>IF(ISNUMBER(L249),ROWS($L$35:L249),"")</f>
        <v/>
      </c>
      <c r="N249" s="12" t="str">
        <f>IFERROR(SMALL($M$35:$M$414,ROWS($M$35:M249)),"")</f>
        <v/>
      </c>
      <c r="O249" s="12" t="str">
        <f t="shared" si="41"/>
        <v/>
      </c>
      <c r="P249" s="12" t="str">
        <f t="shared" si="42"/>
        <v/>
      </c>
      <c r="Q249" s="12" t="str">
        <f t="shared" si="43"/>
        <v/>
      </c>
      <c r="R249" s="12" t="str">
        <f t="shared" si="44"/>
        <v/>
      </c>
      <c r="S249" s="12" t="str">
        <f t="shared" si="45"/>
        <v/>
      </c>
      <c r="T249" s="12" t="str">
        <f t="shared" si="46"/>
        <v/>
      </c>
    </row>
    <row r="250" spans="1:20" x14ac:dyDescent="0.2">
      <c r="A250" s="27">
        <v>42021</v>
      </c>
      <c r="B250" s="12">
        <v>23</v>
      </c>
      <c r="C250" s="12" t="s">
        <v>11</v>
      </c>
      <c r="D250" s="12" t="s">
        <v>32</v>
      </c>
      <c r="E250" s="12" t="str">
        <f t="shared" si="37"/>
        <v/>
      </c>
      <c r="F250" s="12" t="str">
        <f>IFERROR(IF(E250="A",-1,1)*IF(LEN(E250)&gt;0,INDEX(Data[Full Time Home Team Goals],ROWS($J$35:J250))-INDEX(Data[Full Time Away Team Goals],ROWS($J$35:J250)),""),"")</f>
        <v/>
      </c>
      <c r="G250" s="12" t="str">
        <f>IF(ISNUMBER(F250),ROWS($F$35:F250),"")</f>
        <v/>
      </c>
      <c r="H250" s="12" t="str">
        <f>IFERROR(SMALL($G$35:$G$414,ROWS($G$35:G250)),"")</f>
        <v/>
      </c>
      <c r="I250" s="12" t="str">
        <f t="shared" si="38"/>
        <v/>
      </c>
      <c r="J250" s="12" t="str">
        <f t="shared" si="39"/>
        <v/>
      </c>
      <c r="K250" s="12" t="str">
        <f t="shared" si="40"/>
        <v>H</v>
      </c>
      <c r="L250" s="12">
        <f>IFERROR(IF(K250="A",-1,1)*IF(LEN(K250)&gt;0,INDEX(Data[Full Time Home Team Goals],ROWS($J$35:P250))-INDEX(Data[Full Time Away Team Goals],ROWS($J$35:P250)),""),"")</f>
        <v>-5</v>
      </c>
      <c r="M250" s="12">
        <f>IF(ISNUMBER(L250),ROWS($L$35:L250),"")</f>
        <v>216</v>
      </c>
      <c r="N250" s="12" t="str">
        <f>IFERROR(SMALL($M$35:$M$414,ROWS($M$35:M250)),"")</f>
        <v/>
      </c>
      <c r="O250" s="12" t="str">
        <f t="shared" si="41"/>
        <v/>
      </c>
      <c r="P250" s="12" t="str">
        <f t="shared" si="42"/>
        <v/>
      </c>
      <c r="Q250" s="12" t="str">
        <f t="shared" si="43"/>
        <v/>
      </c>
      <c r="R250" s="12" t="str">
        <f t="shared" si="44"/>
        <v/>
      </c>
      <c r="S250" s="12" t="str">
        <f t="shared" si="45"/>
        <v/>
      </c>
      <c r="T250" s="12" t="str">
        <f t="shared" si="46"/>
        <v/>
      </c>
    </row>
    <row r="251" spans="1:20" x14ac:dyDescent="0.2">
      <c r="A251" s="27">
        <v>42021</v>
      </c>
      <c r="B251" s="12">
        <v>23</v>
      </c>
      <c r="C251" s="12" t="s">
        <v>23</v>
      </c>
      <c r="D251" s="12" t="s">
        <v>20</v>
      </c>
      <c r="E251" s="12" t="str">
        <f t="shared" si="37"/>
        <v/>
      </c>
      <c r="F251" s="12" t="str">
        <f>IFERROR(IF(E251="A",-1,1)*IF(LEN(E251)&gt;0,INDEX(Data[Full Time Home Team Goals],ROWS($J$35:J251))-INDEX(Data[Full Time Away Team Goals],ROWS($J$35:J251)),""),"")</f>
        <v/>
      </c>
      <c r="G251" s="12" t="str">
        <f>IF(ISNUMBER(F251),ROWS($F$35:F251),"")</f>
        <v/>
      </c>
      <c r="H251" s="12" t="str">
        <f>IFERROR(SMALL($G$35:$G$414,ROWS($G$35:G251)),"")</f>
        <v/>
      </c>
      <c r="I251" s="12" t="str">
        <f t="shared" si="38"/>
        <v/>
      </c>
      <c r="J251" s="12" t="str">
        <f t="shared" si="39"/>
        <v/>
      </c>
      <c r="K251" s="12" t="str">
        <f t="shared" si="40"/>
        <v/>
      </c>
      <c r="L251" s="12" t="str">
        <f>IFERROR(IF(K251="A",-1,1)*IF(LEN(K251)&gt;0,INDEX(Data[Full Time Home Team Goals],ROWS($J$35:P251))-INDEX(Data[Full Time Away Team Goals],ROWS($J$35:P251)),""),"")</f>
        <v/>
      </c>
      <c r="M251" s="12" t="str">
        <f>IF(ISNUMBER(L251),ROWS($L$35:L251),"")</f>
        <v/>
      </c>
      <c r="N251" s="12" t="str">
        <f>IFERROR(SMALL($M$35:$M$414,ROWS($M$35:M251)),"")</f>
        <v/>
      </c>
      <c r="O251" s="12" t="str">
        <f t="shared" si="41"/>
        <v/>
      </c>
      <c r="P251" s="12" t="str">
        <f t="shared" si="42"/>
        <v/>
      </c>
      <c r="Q251" s="12" t="str">
        <f t="shared" si="43"/>
        <v/>
      </c>
      <c r="R251" s="12" t="str">
        <f t="shared" si="44"/>
        <v/>
      </c>
      <c r="S251" s="12" t="str">
        <f t="shared" si="45"/>
        <v/>
      </c>
      <c r="T251" s="12" t="str">
        <f t="shared" si="46"/>
        <v/>
      </c>
    </row>
    <row r="252" spans="1:20" x14ac:dyDescent="0.2">
      <c r="A252" s="27">
        <v>42022</v>
      </c>
      <c r="B252" s="12">
        <v>24</v>
      </c>
      <c r="C252" s="12" t="s">
        <v>29</v>
      </c>
      <c r="D252" s="12" t="s">
        <v>1</v>
      </c>
      <c r="E252" s="12" t="str">
        <f t="shared" si="37"/>
        <v/>
      </c>
      <c r="F252" s="12" t="str">
        <f>IFERROR(IF(E252="A",-1,1)*IF(LEN(E252)&gt;0,INDEX(Data[Full Time Home Team Goals],ROWS($J$35:J252))-INDEX(Data[Full Time Away Team Goals],ROWS($J$35:J252)),""),"")</f>
        <v/>
      </c>
      <c r="G252" s="12" t="str">
        <f>IF(ISNUMBER(F252),ROWS($F$35:F252),"")</f>
        <v/>
      </c>
      <c r="H252" s="12" t="str">
        <f>IFERROR(SMALL($G$35:$G$414,ROWS($G$35:G252)),"")</f>
        <v/>
      </c>
      <c r="I252" s="12" t="str">
        <f t="shared" si="38"/>
        <v/>
      </c>
      <c r="J252" s="12" t="str">
        <f t="shared" si="39"/>
        <v/>
      </c>
      <c r="K252" s="12" t="str">
        <f t="shared" si="40"/>
        <v/>
      </c>
      <c r="L252" s="12" t="str">
        <f>IFERROR(IF(K252="A",-1,1)*IF(LEN(K252)&gt;0,INDEX(Data[Full Time Home Team Goals],ROWS($J$35:P252))-INDEX(Data[Full Time Away Team Goals],ROWS($J$35:P252)),""),"")</f>
        <v/>
      </c>
      <c r="M252" s="12" t="str">
        <f>IF(ISNUMBER(L252),ROWS($L$35:L252),"")</f>
        <v/>
      </c>
      <c r="N252" s="12" t="str">
        <f>IFERROR(SMALL($M$35:$M$414,ROWS($M$35:M252)),"")</f>
        <v/>
      </c>
      <c r="O252" s="12" t="str">
        <f t="shared" si="41"/>
        <v/>
      </c>
      <c r="P252" s="12" t="str">
        <f t="shared" si="42"/>
        <v/>
      </c>
      <c r="Q252" s="12" t="str">
        <f t="shared" si="43"/>
        <v/>
      </c>
      <c r="R252" s="12" t="str">
        <f t="shared" si="44"/>
        <v/>
      </c>
      <c r="S252" s="12" t="str">
        <f t="shared" si="45"/>
        <v/>
      </c>
      <c r="T252" s="12" t="str">
        <f t="shared" si="46"/>
        <v/>
      </c>
    </row>
    <row r="253" spans="1:20" x14ac:dyDescent="0.2">
      <c r="A253" s="27">
        <v>42022</v>
      </c>
      <c r="B253" s="12">
        <v>24</v>
      </c>
      <c r="C253" s="12" t="s">
        <v>22</v>
      </c>
      <c r="D253" s="12" t="s">
        <v>14</v>
      </c>
      <c r="E253" s="12" t="str">
        <f t="shared" si="37"/>
        <v/>
      </c>
      <c r="F253" s="12" t="str">
        <f>IFERROR(IF(E253="A",-1,1)*IF(LEN(E253)&gt;0,INDEX(Data[Full Time Home Team Goals],ROWS($J$35:J253))-INDEX(Data[Full Time Away Team Goals],ROWS($J$35:J253)),""),"")</f>
        <v/>
      </c>
      <c r="G253" s="12" t="str">
        <f>IF(ISNUMBER(F253),ROWS($F$35:F253),"")</f>
        <v/>
      </c>
      <c r="H253" s="12" t="str">
        <f>IFERROR(SMALL($G$35:$G$414,ROWS($G$35:G253)),"")</f>
        <v/>
      </c>
      <c r="I253" s="12" t="str">
        <f t="shared" si="38"/>
        <v/>
      </c>
      <c r="J253" s="12" t="str">
        <f t="shared" si="39"/>
        <v/>
      </c>
      <c r="K253" s="12" t="str">
        <f t="shared" si="40"/>
        <v/>
      </c>
      <c r="L253" s="12" t="str">
        <f>IFERROR(IF(K253="A",-1,1)*IF(LEN(K253)&gt;0,INDEX(Data[Full Time Home Team Goals],ROWS($J$35:P253))-INDEX(Data[Full Time Away Team Goals],ROWS($J$35:P253)),""),"")</f>
        <v/>
      </c>
      <c r="M253" s="12" t="str">
        <f>IF(ISNUMBER(L253),ROWS($L$35:L253),"")</f>
        <v/>
      </c>
      <c r="N253" s="12" t="str">
        <f>IFERROR(SMALL($M$35:$M$414,ROWS($M$35:M253)),"")</f>
        <v/>
      </c>
      <c r="O253" s="12" t="str">
        <f t="shared" si="41"/>
        <v/>
      </c>
      <c r="P253" s="12" t="str">
        <f t="shared" si="42"/>
        <v/>
      </c>
      <c r="Q253" s="12" t="str">
        <f t="shared" si="43"/>
        <v/>
      </c>
      <c r="R253" s="12" t="str">
        <f t="shared" si="44"/>
        <v/>
      </c>
      <c r="S253" s="12" t="str">
        <f t="shared" si="45"/>
        <v/>
      </c>
      <c r="T253" s="12" t="str">
        <f t="shared" si="46"/>
        <v/>
      </c>
    </row>
    <row r="254" spans="1:20" x14ac:dyDescent="0.2">
      <c r="A254" s="27">
        <v>42023</v>
      </c>
      <c r="B254" s="12">
        <v>24</v>
      </c>
      <c r="C254" s="12" t="s">
        <v>7</v>
      </c>
      <c r="D254" s="12" t="s">
        <v>19</v>
      </c>
      <c r="E254" s="12" t="str">
        <f t="shared" si="37"/>
        <v/>
      </c>
      <c r="F254" s="12" t="str">
        <f>IFERROR(IF(E254="A",-1,1)*IF(LEN(E254)&gt;0,INDEX(Data[Full Time Home Team Goals],ROWS($J$35:J254))-INDEX(Data[Full Time Away Team Goals],ROWS($J$35:J254)),""),"")</f>
        <v/>
      </c>
      <c r="G254" s="12" t="str">
        <f>IF(ISNUMBER(F254),ROWS($F$35:F254),"")</f>
        <v/>
      </c>
      <c r="H254" s="12" t="str">
        <f>IFERROR(SMALL($G$35:$G$414,ROWS($G$35:G254)),"")</f>
        <v/>
      </c>
      <c r="I254" s="12" t="str">
        <f t="shared" si="38"/>
        <v/>
      </c>
      <c r="J254" s="12" t="str">
        <f t="shared" si="39"/>
        <v/>
      </c>
      <c r="K254" s="12" t="str">
        <f t="shared" si="40"/>
        <v/>
      </c>
      <c r="L254" s="12" t="str">
        <f>IFERROR(IF(K254="A",-1,1)*IF(LEN(K254)&gt;0,INDEX(Data[Full Time Home Team Goals],ROWS($J$35:P254))-INDEX(Data[Full Time Away Team Goals],ROWS($J$35:P254)),""),"")</f>
        <v/>
      </c>
      <c r="M254" s="12" t="str">
        <f>IF(ISNUMBER(L254),ROWS($L$35:L254),"")</f>
        <v/>
      </c>
      <c r="N254" s="12" t="str">
        <f>IFERROR(SMALL($M$35:$M$414,ROWS($M$35:M254)),"")</f>
        <v/>
      </c>
      <c r="O254" s="12" t="str">
        <f t="shared" si="41"/>
        <v/>
      </c>
      <c r="P254" s="12" t="str">
        <f t="shared" si="42"/>
        <v/>
      </c>
      <c r="Q254" s="12" t="str">
        <f t="shared" si="43"/>
        <v/>
      </c>
      <c r="R254" s="12" t="str">
        <f t="shared" si="44"/>
        <v/>
      </c>
      <c r="S254" s="12" t="str">
        <f t="shared" si="45"/>
        <v/>
      </c>
      <c r="T254" s="12" t="str">
        <f t="shared" si="46"/>
        <v/>
      </c>
    </row>
    <row r="255" spans="1:20" x14ac:dyDescent="0.2">
      <c r="A255" s="27">
        <v>42035</v>
      </c>
      <c r="B255" s="12">
        <v>25</v>
      </c>
      <c r="C255" s="12" t="s">
        <v>32</v>
      </c>
      <c r="D255" s="12" t="s">
        <v>29</v>
      </c>
      <c r="E255" s="12" t="str">
        <f t="shared" si="37"/>
        <v/>
      </c>
      <c r="F255" s="12" t="str">
        <f>IFERROR(IF(E255="A",-1,1)*IF(LEN(E255)&gt;0,INDEX(Data[Full Time Home Team Goals],ROWS($J$35:J255))-INDEX(Data[Full Time Away Team Goals],ROWS($J$35:J255)),""),"")</f>
        <v/>
      </c>
      <c r="G255" s="12" t="str">
        <f>IF(ISNUMBER(F255),ROWS($F$35:F255),"")</f>
        <v/>
      </c>
      <c r="H255" s="12" t="str">
        <f>IFERROR(SMALL($G$35:$G$414,ROWS($G$35:G255)),"")</f>
        <v/>
      </c>
      <c r="I255" s="12" t="str">
        <f t="shared" si="38"/>
        <v/>
      </c>
      <c r="J255" s="12" t="str">
        <f t="shared" si="39"/>
        <v/>
      </c>
      <c r="K255" s="12" t="str">
        <f t="shared" si="40"/>
        <v/>
      </c>
      <c r="L255" s="12" t="str">
        <f>IFERROR(IF(K255="A",-1,1)*IF(LEN(K255)&gt;0,INDEX(Data[Full Time Home Team Goals],ROWS($J$35:P255))-INDEX(Data[Full Time Away Team Goals],ROWS($J$35:P255)),""),"")</f>
        <v/>
      </c>
      <c r="M255" s="12" t="str">
        <f>IF(ISNUMBER(L255),ROWS($L$35:L255),"")</f>
        <v/>
      </c>
      <c r="N255" s="12" t="str">
        <f>IFERROR(SMALL($M$35:$M$414,ROWS($M$35:M255)),"")</f>
        <v/>
      </c>
      <c r="O255" s="12" t="str">
        <f t="shared" si="41"/>
        <v/>
      </c>
      <c r="P255" s="12" t="str">
        <f t="shared" si="42"/>
        <v/>
      </c>
      <c r="Q255" s="12" t="str">
        <f t="shared" si="43"/>
        <v/>
      </c>
      <c r="R255" s="12" t="str">
        <f t="shared" si="44"/>
        <v/>
      </c>
      <c r="S255" s="12" t="str">
        <f t="shared" si="45"/>
        <v/>
      </c>
      <c r="T255" s="12" t="str">
        <f t="shared" si="46"/>
        <v/>
      </c>
    </row>
    <row r="256" spans="1:20" x14ac:dyDescent="0.2">
      <c r="A256" s="27">
        <v>42035</v>
      </c>
      <c r="B256" s="12">
        <v>25</v>
      </c>
      <c r="C256" s="12" t="s">
        <v>2</v>
      </c>
      <c r="D256" s="12" t="s">
        <v>7</v>
      </c>
      <c r="E256" s="12" t="str">
        <f t="shared" si="37"/>
        <v/>
      </c>
      <c r="F256" s="12" t="str">
        <f>IFERROR(IF(E256="A",-1,1)*IF(LEN(E256)&gt;0,INDEX(Data[Full Time Home Team Goals],ROWS($J$35:J256))-INDEX(Data[Full Time Away Team Goals],ROWS($J$35:J256)),""),"")</f>
        <v/>
      </c>
      <c r="G256" s="12" t="str">
        <f>IF(ISNUMBER(F256),ROWS($F$35:F256),"")</f>
        <v/>
      </c>
      <c r="H256" s="12" t="str">
        <f>IFERROR(SMALL($G$35:$G$414,ROWS($G$35:G256)),"")</f>
        <v/>
      </c>
      <c r="I256" s="12" t="str">
        <f t="shared" si="38"/>
        <v/>
      </c>
      <c r="J256" s="12" t="str">
        <f t="shared" si="39"/>
        <v/>
      </c>
      <c r="K256" s="12" t="str">
        <f t="shared" si="40"/>
        <v/>
      </c>
      <c r="L256" s="12" t="str">
        <f>IFERROR(IF(K256="A",-1,1)*IF(LEN(K256)&gt;0,INDEX(Data[Full Time Home Team Goals],ROWS($J$35:P256))-INDEX(Data[Full Time Away Team Goals],ROWS($J$35:P256)),""),"")</f>
        <v/>
      </c>
      <c r="M256" s="12" t="str">
        <f>IF(ISNUMBER(L256),ROWS($L$35:L256),"")</f>
        <v/>
      </c>
      <c r="N256" s="12" t="str">
        <f>IFERROR(SMALL($M$35:$M$414,ROWS($M$35:M256)),"")</f>
        <v/>
      </c>
      <c r="O256" s="12" t="str">
        <f t="shared" si="41"/>
        <v/>
      </c>
      <c r="P256" s="12" t="str">
        <f t="shared" si="42"/>
        <v/>
      </c>
      <c r="Q256" s="12" t="str">
        <f t="shared" si="43"/>
        <v/>
      </c>
      <c r="R256" s="12" t="str">
        <f t="shared" si="44"/>
        <v/>
      </c>
      <c r="S256" s="12" t="str">
        <f t="shared" si="45"/>
        <v/>
      </c>
      <c r="T256" s="12" t="str">
        <f t="shared" si="46"/>
        <v/>
      </c>
    </row>
    <row r="257" spans="1:20" x14ac:dyDescent="0.2">
      <c r="A257" s="27">
        <v>42035</v>
      </c>
      <c r="B257" s="12">
        <v>25</v>
      </c>
      <c r="C257" s="12" t="s">
        <v>14</v>
      </c>
      <c r="D257" s="12" t="s">
        <v>28</v>
      </c>
      <c r="E257" s="12" t="str">
        <f t="shared" si="37"/>
        <v/>
      </c>
      <c r="F257" s="12" t="str">
        <f>IFERROR(IF(E257="A",-1,1)*IF(LEN(E257)&gt;0,INDEX(Data[Full Time Home Team Goals],ROWS($J$35:J257))-INDEX(Data[Full Time Away Team Goals],ROWS($J$35:J257)),""),"")</f>
        <v/>
      </c>
      <c r="G257" s="12" t="str">
        <f>IF(ISNUMBER(F257),ROWS($F$35:F257),"")</f>
        <v/>
      </c>
      <c r="H257" s="12" t="str">
        <f>IFERROR(SMALL($G$35:$G$414,ROWS($G$35:G257)),"")</f>
        <v/>
      </c>
      <c r="I257" s="12" t="str">
        <f t="shared" si="38"/>
        <v/>
      </c>
      <c r="J257" s="12" t="str">
        <f t="shared" si="39"/>
        <v/>
      </c>
      <c r="K257" s="12" t="str">
        <f t="shared" si="40"/>
        <v/>
      </c>
      <c r="L257" s="12" t="str">
        <f>IFERROR(IF(K257="A",-1,1)*IF(LEN(K257)&gt;0,INDEX(Data[Full Time Home Team Goals],ROWS($J$35:P257))-INDEX(Data[Full Time Away Team Goals],ROWS($J$35:P257)),""),"")</f>
        <v/>
      </c>
      <c r="M257" s="12" t="str">
        <f>IF(ISNUMBER(L257),ROWS($L$35:L257),"")</f>
        <v/>
      </c>
      <c r="N257" s="12" t="str">
        <f>IFERROR(SMALL($M$35:$M$414,ROWS($M$35:M257)),"")</f>
        <v/>
      </c>
      <c r="O257" s="12" t="str">
        <f t="shared" si="41"/>
        <v/>
      </c>
      <c r="P257" s="12" t="str">
        <f t="shared" si="42"/>
        <v/>
      </c>
      <c r="Q257" s="12" t="str">
        <f t="shared" si="43"/>
        <v/>
      </c>
      <c r="R257" s="12" t="str">
        <f t="shared" si="44"/>
        <v/>
      </c>
      <c r="S257" s="12" t="str">
        <f t="shared" si="45"/>
        <v/>
      </c>
      <c r="T257" s="12" t="str">
        <f t="shared" si="46"/>
        <v/>
      </c>
    </row>
    <row r="258" spans="1:20" x14ac:dyDescent="0.2">
      <c r="A258" s="27">
        <v>42035</v>
      </c>
      <c r="B258" s="12">
        <v>25</v>
      </c>
      <c r="C258" s="12" t="s">
        <v>25</v>
      </c>
      <c r="D258" s="12" t="s">
        <v>22</v>
      </c>
      <c r="E258" s="12" t="str">
        <f t="shared" si="37"/>
        <v/>
      </c>
      <c r="F258" s="12" t="str">
        <f>IFERROR(IF(E258="A",-1,1)*IF(LEN(E258)&gt;0,INDEX(Data[Full Time Home Team Goals],ROWS($J$35:J258))-INDEX(Data[Full Time Away Team Goals],ROWS($J$35:J258)),""),"")</f>
        <v/>
      </c>
      <c r="G258" s="12" t="str">
        <f>IF(ISNUMBER(F258),ROWS($F$35:F258),"")</f>
        <v/>
      </c>
      <c r="H258" s="12" t="str">
        <f>IFERROR(SMALL($G$35:$G$414,ROWS($G$35:G258)),"")</f>
        <v/>
      </c>
      <c r="I258" s="12" t="str">
        <f t="shared" si="38"/>
        <v/>
      </c>
      <c r="J258" s="12" t="str">
        <f t="shared" si="39"/>
        <v/>
      </c>
      <c r="K258" s="12" t="str">
        <f t="shared" si="40"/>
        <v/>
      </c>
      <c r="L258" s="12" t="str">
        <f>IFERROR(IF(K258="A",-1,1)*IF(LEN(K258)&gt;0,INDEX(Data[Full Time Home Team Goals],ROWS($J$35:P258))-INDEX(Data[Full Time Away Team Goals],ROWS($J$35:P258)),""),"")</f>
        <v/>
      </c>
      <c r="M258" s="12" t="str">
        <f>IF(ISNUMBER(L258),ROWS($L$35:L258),"")</f>
        <v/>
      </c>
      <c r="N258" s="12" t="str">
        <f>IFERROR(SMALL($M$35:$M$414,ROWS($M$35:M258)),"")</f>
        <v/>
      </c>
      <c r="O258" s="12" t="str">
        <f t="shared" si="41"/>
        <v/>
      </c>
      <c r="P258" s="12" t="str">
        <f t="shared" si="42"/>
        <v/>
      </c>
      <c r="Q258" s="12" t="str">
        <f t="shared" si="43"/>
        <v/>
      </c>
      <c r="R258" s="12" t="str">
        <f t="shared" si="44"/>
        <v/>
      </c>
      <c r="S258" s="12" t="str">
        <f t="shared" si="45"/>
        <v/>
      </c>
      <c r="T258" s="12" t="str">
        <f t="shared" si="46"/>
        <v/>
      </c>
    </row>
    <row r="259" spans="1:20" x14ac:dyDescent="0.2">
      <c r="A259" s="27">
        <v>42035</v>
      </c>
      <c r="B259" s="12">
        <v>25</v>
      </c>
      <c r="C259" s="12" t="s">
        <v>10</v>
      </c>
      <c r="D259" s="12" t="s">
        <v>6</v>
      </c>
      <c r="E259" s="12" t="str">
        <f t="shared" si="37"/>
        <v>H</v>
      </c>
      <c r="F259" s="12">
        <f>IFERROR(IF(E259="A",-1,1)*IF(LEN(E259)&gt;0,INDEX(Data[Full Time Home Team Goals],ROWS($J$35:J259))-INDEX(Data[Full Time Away Team Goals],ROWS($J$35:J259)),""),"")</f>
        <v>2</v>
      </c>
      <c r="G259" s="12">
        <f>IF(ISNUMBER(F259),ROWS($F$35:F259),"")</f>
        <v>225</v>
      </c>
      <c r="H259" s="12" t="str">
        <f>IFERROR(SMALL($G$35:$G$414,ROWS($G$35:G259)),"")</f>
        <v/>
      </c>
      <c r="I259" s="12" t="str">
        <f t="shared" si="38"/>
        <v/>
      </c>
      <c r="J259" s="12" t="str">
        <f t="shared" si="39"/>
        <v/>
      </c>
      <c r="K259" s="12" t="str">
        <f t="shared" si="40"/>
        <v/>
      </c>
      <c r="L259" s="12" t="str">
        <f>IFERROR(IF(K259="A",-1,1)*IF(LEN(K259)&gt;0,INDEX(Data[Full Time Home Team Goals],ROWS($J$35:P259))-INDEX(Data[Full Time Away Team Goals],ROWS($J$35:P259)),""),"")</f>
        <v/>
      </c>
      <c r="M259" s="12" t="str">
        <f>IF(ISNUMBER(L259),ROWS($L$35:L259),"")</f>
        <v/>
      </c>
      <c r="N259" s="12" t="str">
        <f>IFERROR(SMALL($M$35:$M$414,ROWS($M$35:M259)),"")</f>
        <v/>
      </c>
      <c r="O259" s="12" t="str">
        <f t="shared" si="41"/>
        <v/>
      </c>
      <c r="P259" s="12" t="str">
        <f t="shared" si="42"/>
        <v/>
      </c>
      <c r="Q259" s="12" t="str">
        <f t="shared" si="43"/>
        <v/>
      </c>
      <c r="R259" s="12" t="str">
        <f t="shared" si="44"/>
        <v/>
      </c>
      <c r="S259" s="12" t="str">
        <f t="shared" si="45"/>
        <v/>
      </c>
      <c r="T259" s="12" t="str">
        <f t="shared" si="46"/>
        <v/>
      </c>
    </row>
    <row r="260" spans="1:20" x14ac:dyDescent="0.2">
      <c r="A260" s="27">
        <v>42035</v>
      </c>
      <c r="B260" s="12">
        <v>25</v>
      </c>
      <c r="C260" s="12" t="s">
        <v>16</v>
      </c>
      <c r="D260" s="12" t="s">
        <v>13</v>
      </c>
      <c r="E260" s="12" t="str">
        <f t="shared" si="37"/>
        <v/>
      </c>
      <c r="F260" s="12" t="str">
        <f>IFERROR(IF(E260="A",-1,1)*IF(LEN(E260)&gt;0,INDEX(Data[Full Time Home Team Goals],ROWS($J$35:J260))-INDEX(Data[Full Time Away Team Goals],ROWS($J$35:J260)),""),"")</f>
        <v/>
      </c>
      <c r="G260" s="12" t="str">
        <f>IF(ISNUMBER(F260),ROWS($F$35:F260),"")</f>
        <v/>
      </c>
      <c r="H260" s="12" t="str">
        <f>IFERROR(SMALL($G$35:$G$414,ROWS($G$35:G260)),"")</f>
        <v/>
      </c>
      <c r="I260" s="12" t="str">
        <f t="shared" si="38"/>
        <v/>
      </c>
      <c r="J260" s="12" t="str">
        <f t="shared" si="39"/>
        <v/>
      </c>
      <c r="K260" s="12" t="str">
        <f t="shared" si="40"/>
        <v/>
      </c>
      <c r="L260" s="12" t="str">
        <f>IFERROR(IF(K260="A",-1,1)*IF(LEN(K260)&gt;0,INDEX(Data[Full Time Home Team Goals],ROWS($J$35:P260))-INDEX(Data[Full Time Away Team Goals],ROWS($J$35:P260)),""),"")</f>
        <v/>
      </c>
      <c r="M260" s="12" t="str">
        <f>IF(ISNUMBER(L260),ROWS($L$35:L260),"")</f>
        <v/>
      </c>
      <c r="N260" s="12" t="str">
        <f>IFERROR(SMALL($M$35:$M$414,ROWS($M$35:M260)),"")</f>
        <v/>
      </c>
      <c r="O260" s="12" t="str">
        <f t="shared" si="41"/>
        <v/>
      </c>
      <c r="P260" s="12" t="str">
        <f t="shared" si="42"/>
        <v/>
      </c>
      <c r="Q260" s="12" t="str">
        <f t="shared" si="43"/>
        <v/>
      </c>
      <c r="R260" s="12" t="str">
        <f t="shared" si="44"/>
        <v/>
      </c>
      <c r="S260" s="12" t="str">
        <f t="shared" si="45"/>
        <v/>
      </c>
      <c r="T260" s="12" t="str">
        <f t="shared" si="46"/>
        <v/>
      </c>
    </row>
    <row r="261" spans="1:20" x14ac:dyDescent="0.2">
      <c r="A261" s="27">
        <v>42035</v>
      </c>
      <c r="B261" s="12">
        <v>25</v>
      </c>
      <c r="C261" s="12" t="s">
        <v>20</v>
      </c>
      <c r="D261" s="12" t="s">
        <v>31</v>
      </c>
      <c r="E261" s="12" t="str">
        <f t="shared" si="37"/>
        <v/>
      </c>
      <c r="F261" s="12" t="str">
        <f>IFERROR(IF(E261="A",-1,1)*IF(LEN(E261)&gt;0,INDEX(Data[Full Time Home Team Goals],ROWS($J$35:J261))-INDEX(Data[Full Time Away Team Goals],ROWS($J$35:J261)),""),"")</f>
        <v/>
      </c>
      <c r="G261" s="12" t="str">
        <f>IF(ISNUMBER(F261),ROWS($F$35:F261),"")</f>
        <v/>
      </c>
      <c r="H261" s="12" t="str">
        <f>IFERROR(SMALL($G$35:$G$414,ROWS($G$35:G261)),"")</f>
        <v/>
      </c>
      <c r="I261" s="12" t="str">
        <f t="shared" si="38"/>
        <v/>
      </c>
      <c r="J261" s="12" t="str">
        <f t="shared" si="39"/>
        <v/>
      </c>
      <c r="K261" s="12" t="str">
        <f t="shared" si="40"/>
        <v/>
      </c>
      <c r="L261" s="12" t="str">
        <f>IFERROR(IF(K261="A",-1,1)*IF(LEN(K261)&gt;0,INDEX(Data[Full Time Home Team Goals],ROWS($J$35:P261))-INDEX(Data[Full Time Away Team Goals],ROWS($J$35:P261)),""),"")</f>
        <v/>
      </c>
      <c r="M261" s="12" t="str">
        <f>IF(ISNUMBER(L261),ROWS($L$35:L261),"")</f>
        <v/>
      </c>
      <c r="N261" s="12" t="str">
        <f>IFERROR(SMALL($M$35:$M$414,ROWS($M$35:M261)),"")</f>
        <v/>
      </c>
      <c r="O261" s="12" t="str">
        <f t="shared" si="41"/>
        <v/>
      </c>
      <c r="P261" s="12" t="str">
        <f t="shared" si="42"/>
        <v/>
      </c>
      <c r="Q261" s="12" t="str">
        <f t="shared" si="43"/>
        <v/>
      </c>
      <c r="R261" s="12" t="str">
        <f t="shared" si="44"/>
        <v/>
      </c>
      <c r="S261" s="12" t="str">
        <f t="shared" si="45"/>
        <v/>
      </c>
      <c r="T261" s="12" t="str">
        <f t="shared" si="46"/>
        <v/>
      </c>
    </row>
    <row r="262" spans="1:20" x14ac:dyDescent="0.2">
      <c r="A262" s="27">
        <v>42035</v>
      </c>
      <c r="B262" s="12">
        <v>25</v>
      </c>
      <c r="C262" s="12" t="s">
        <v>19</v>
      </c>
      <c r="D262" s="12" t="s">
        <v>23</v>
      </c>
      <c r="E262" s="12" t="str">
        <f t="shared" si="37"/>
        <v/>
      </c>
      <c r="F262" s="12" t="str">
        <f>IFERROR(IF(E262="A",-1,1)*IF(LEN(E262)&gt;0,INDEX(Data[Full Time Home Team Goals],ROWS($J$35:J262))-INDEX(Data[Full Time Away Team Goals],ROWS($J$35:J262)),""),"")</f>
        <v/>
      </c>
      <c r="G262" s="12" t="str">
        <f>IF(ISNUMBER(F262),ROWS($F$35:F262),"")</f>
        <v/>
      </c>
      <c r="H262" s="12" t="str">
        <f>IFERROR(SMALL($G$35:$G$414,ROWS($G$35:G262)),"")</f>
        <v/>
      </c>
      <c r="I262" s="12" t="str">
        <f t="shared" si="38"/>
        <v/>
      </c>
      <c r="J262" s="12" t="str">
        <f t="shared" si="39"/>
        <v/>
      </c>
      <c r="K262" s="12" t="str">
        <f t="shared" si="40"/>
        <v/>
      </c>
      <c r="L262" s="12" t="str">
        <f>IFERROR(IF(K262="A",-1,1)*IF(LEN(K262)&gt;0,INDEX(Data[Full Time Home Team Goals],ROWS($J$35:P262))-INDEX(Data[Full Time Away Team Goals],ROWS($J$35:P262)),""),"")</f>
        <v/>
      </c>
      <c r="M262" s="12" t="str">
        <f>IF(ISNUMBER(L262),ROWS($L$35:L262),"")</f>
        <v/>
      </c>
      <c r="N262" s="12" t="str">
        <f>IFERROR(SMALL($M$35:$M$414,ROWS($M$35:M262)),"")</f>
        <v/>
      </c>
      <c r="O262" s="12" t="str">
        <f t="shared" si="41"/>
        <v/>
      </c>
      <c r="P262" s="12" t="str">
        <f t="shared" si="42"/>
        <v/>
      </c>
      <c r="Q262" s="12" t="str">
        <f t="shared" si="43"/>
        <v/>
      </c>
      <c r="R262" s="12" t="str">
        <f t="shared" si="44"/>
        <v/>
      </c>
      <c r="S262" s="12" t="str">
        <f t="shared" si="45"/>
        <v/>
      </c>
      <c r="T262" s="12" t="str">
        <f t="shared" si="46"/>
        <v/>
      </c>
    </row>
    <row r="263" spans="1:20" x14ac:dyDescent="0.2">
      <c r="A263" s="27">
        <v>42036</v>
      </c>
      <c r="B263" s="12">
        <v>26</v>
      </c>
      <c r="C263" s="12" t="s">
        <v>1</v>
      </c>
      <c r="D263" s="12" t="s">
        <v>17</v>
      </c>
      <c r="E263" s="12" t="str">
        <f t="shared" si="37"/>
        <v/>
      </c>
      <c r="F263" s="12" t="str">
        <f>IFERROR(IF(E263="A",-1,1)*IF(LEN(E263)&gt;0,INDEX(Data[Full Time Home Team Goals],ROWS($J$35:J263))-INDEX(Data[Full Time Away Team Goals],ROWS($J$35:J263)),""),"")</f>
        <v/>
      </c>
      <c r="G263" s="12" t="str">
        <f>IF(ISNUMBER(F263),ROWS($F$35:F263),"")</f>
        <v/>
      </c>
      <c r="H263" s="12" t="str">
        <f>IFERROR(SMALL($G$35:$G$414,ROWS($G$35:G263)),"")</f>
        <v/>
      </c>
      <c r="I263" s="12" t="str">
        <f t="shared" si="38"/>
        <v/>
      </c>
      <c r="J263" s="12" t="str">
        <f t="shared" si="39"/>
        <v/>
      </c>
      <c r="K263" s="12" t="str">
        <f t="shared" si="40"/>
        <v/>
      </c>
      <c r="L263" s="12" t="str">
        <f>IFERROR(IF(K263="A",-1,1)*IF(LEN(K263)&gt;0,INDEX(Data[Full Time Home Team Goals],ROWS($J$35:P263))-INDEX(Data[Full Time Away Team Goals],ROWS($J$35:P263)),""),"")</f>
        <v/>
      </c>
      <c r="M263" s="12" t="str">
        <f>IF(ISNUMBER(L263),ROWS($L$35:L263),"")</f>
        <v/>
      </c>
      <c r="N263" s="12" t="str">
        <f>IFERROR(SMALL($M$35:$M$414,ROWS($M$35:M263)),"")</f>
        <v/>
      </c>
      <c r="O263" s="12" t="str">
        <f t="shared" si="41"/>
        <v/>
      </c>
      <c r="P263" s="12" t="str">
        <f t="shared" si="42"/>
        <v/>
      </c>
      <c r="Q263" s="12" t="str">
        <f t="shared" si="43"/>
        <v/>
      </c>
      <c r="R263" s="12" t="str">
        <f t="shared" si="44"/>
        <v/>
      </c>
      <c r="S263" s="12" t="str">
        <f t="shared" si="45"/>
        <v/>
      </c>
      <c r="T263" s="12" t="str">
        <f t="shared" si="46"/>
        <v/>
      </c>
    </row>
    <row r="264" spans="1:20" x14ac:dyDescent="0.2">
      <c r="A264" s="27">
        <v>42036</v>
      </c>
      <c r="B264" s="12">
        <v>26</v>
      </c>
      <c r="C264" s="12" t="s">
        <v>26</v>
      </c>
      <c r="D264" s="12" t="s">
        <v>11</v>
      </c>
      <c r="E264" s="12" t="str">
        <f t="shared" si="37"/>
        <v/>
      </c>
      <c r="F264" s="12" t="str">
        <f>IFERROR(IF(E264="A",-1,1)*IF(LEN(E264)&gt;0,INDEX(Data[Full Time Home Team Goals],ROWS($J$35:J264))-INDEX(Data[Full Time Away Team Goals],ROWS($J$35:J264)),""),"")</f>
        <v/>
      </c>
      <c r="G264" s="12" t="str">
        <f>IF(ISNUMBER(F264),ROWS($F$35:F264),"")</f>
        <v/>
      </c>
      <c r="H264" s="12" t="str">
        <f>IFERROR(SMALL($G$35:$G$414,ROWS($G$35:G264)),"")</f>
        <v/>
      </c>
      <c r="I264" s="12" t="str">
        <f t="shared" si="38"/>
        <v/>
      </c>
      <c r="J264" s="12" t="str">
        <f t="shared" si="39"/>
        <v/>
      </c>
      <c r="K264" s="12" t="str">
        <f t="shared" si="40"/>
        <v>A</v>
      </c>
      <c r="L264" s="12">
        <f>IFERROR(IF(K264="A",-1,1)*IF(LEN(K264)&gt;0,INDEX(Data[Full Time Home Team Goals],ROWS($J$35:P264))-INDEX(Data[Full Time Away Team Goals],ROWS($J$35:P264)),""),"")</f>
        <v>1</v>
      </c>
      <c r="M264" s="12">
        <f>IF(ISNUMBER(L264),ROWS($L$35:L264),"")</f>
        <v>230</v>
      </c>
      <c r="N264" s="12" t="str">
        <f>IFERROR(SMALL($M$35:$M$414,ROWS($M$35:M264)),"")</f>
        <v/>
      </c>
      <c r="O264" s="12" t="str">
        <f t="shared" si="41"/>
        <v/>
      </c>
      <c r="P264" s="12" t="str">
        <f t="shared" si="42"/>
        <v/>
      </c>
      <c r="Q264" s="12" t="str">
        <f t="shared" si="43"/>
        <v/>
      </c>
      <c r="R264" s="12" t="str">
        <f t="shared" si="44"/>
        <v/>
      </c>
      <c r="S264" s="12" t="str">
        <f t="shared" si="45"/>
        <v/>
      </c>
      <c r="T264" s="12" t="str">
        <f t="shared" si="46"/>
        <v/>
      </c>
    </row>
    <row r="265" spans="1:20" x14ac:dyDescent="0.2">
      <c r="A265" s="27">
        <v>42042</v>
      </c>
      <c r="B265" s="12">
        <v>26</v>
      </c>
      <c r="C265" s="12" t="s">
        <v>17</v>
      </c>
      <c r="D265" s="12" t="s">
        <v>32</v>
      </c>
      <c r="E265" s="12" t="str">
        <f t="shared" si="37"/>
        <v/>
      </c>
      <c r="F265" s="12" t="str">
        <f>IFERROR(IF(E265="A",-1,1)*IF(LEN(E265)&gt;0,INDEX(Data[Full Time Home Team Goals],ROWS($J$35:J265))-INDEX(Data[Full Time Away Team Goals],ROWS($J$35:J265)),""),"")</f>
        <v/>
      </c>
      <c r="G265" s="12" t="str">
        <f>IF(ISNUMBER(F265),ROWS($F$35:F265),"")</f>
        <v/>
      </c>
      <c r="H265" s="12" t="str">
        <f>IFERROR(SMALL($G$35:$G$414,ROWS($G$35:G265)),"")</f>
        <v/>
      </c>
      <c r="I265" s="12" t="str">
        <f t="shared" si="38"/>
        <v/>
      </c>
      <c r="J265" s="12" t="str">
        <f t="shared" si="39"/>
        <v/>
      </c>
      <c r="K265" s="12" t="str">
        <f t="shared" si="40"/>
        <v/>
      </c>
      <c r="L265" s="12" t="str">
        <f>IFERROR(IF(K265="A",-1,1)*IF(LEN(K265)&gt;0,INDEX(Data[Full Time Home Team Goals],ROWS($J$35:P265))-INDEX(Data[Full Time Away Team Goals],ROWS($J$35:P265)),""),"")</f>
        <v/>
      </c>
      <c r="M265" s="12" t="str">
        <f>IF(ISNUMBER(L265),ROWS($L$35:L265),"")</f>
        <v/>
      </c>
      <c r="N265" s="12" t="str">
        <f>IFERROR(SMALL($M$35:$M$414,ROWS($M$35:M265)),"")</f>
        <v/>
      </c>
      <c r="O265" s="12" t="str">
        <f t="shared" si="41"/>
        <v/>
      </c>
      <c r="P265" s="12" t="str">
        <f t="shared" si="42"/>
        <v/>
      </c>
      <c r="Q265" s="12" t="str">
        <f t="shared" si="43"/>
        <v/>
      </c>
      <c r="R265" s="12" t="str">
        <f t="shared" si="44"/>
        <v/>
      </c>
      <c r="S265" s="12" t="str">
        <f t="shared" si="45"/>
        <v/>
      </c>
      <c r="T265" s="12" t="str">
        <f t="shared" si="46"/>
        <v/>
      </c>
    </row>
    <row r="266" spans="1:20" x14ac:dyDescent="0.2">
      <c r="A266" s="27">
        <v>42042</v>
      </c>
      <c r="B266" s="12">
        <v>26</v>
      </c>
      <c r="C266" s="12" t="s">
        <v>7</v>
      </c>
      <c r="D266" s="12" t="s">
        <v>25</v>
      </c>
      <c r="E266" s="12" t="str">
        <f t="shared" si="37"/>
        <v/>
      </c>
      <c r="F266" s="12" t="str">
        <f>IFERROR(IF(E266="A",-1,1)*IF(LEN(E266)&gt;0,INDEX(Data[Full Time Home Team Goals],ROWS($J$35:J266))-INDEX(Data[Full Time Away Team Goals],ROWS($J$35:J266)),""),"")</f>
        <v/>
      </c>
      <c r="G266" s="12" t="str">
        <f>IF(ISNUMBER(F266),ROWS($F$35:F266),"")</f>
        <v/>
      </c>
      <c r="H266" s="12" t="str">
        <f>IFERROR(SMALL($G$35:$G$414,ROWS($G$35:G266)),"")</f>
        <v/>
      </c>
      <c r="I266" s="12" t="str">
        <f t="shared" si="38"/>
        <v/>
      </c>
      <c r="J266" s="12" t="str">
        <f t="shared" si="39"/>
        <v/>
      </c>
      <c r="K266" s="12" t="str">
        <f t="shared" si="40"/>
        <v/>
      </c>
      <c r="L266" s="12" t="str">
        <f>IFERROR(IF(K266="A",-1,1)*IF(LEN(K266)&gt;0,INDEX(Data[Full Time Home Team Goals],ROWS($J$35:P266))-INDEX(Data[Full Time Away Team Goals],ROWS($J$35:P266)),""),"")</f>
        <v/>
      </c>
      <c r="M266" s="12" t="str">
        <f>IF(ISNUMBER(L266),ROWS($L$35:L266),"")</f>
        <v/>
      </c>
      <c r="N266" s="12" t="str">
        <f>IFERROR(SMALL($M$35:$M$414,ROWS($M$35:M266)),"")</f>
        <v/>
      </c>
      <c r="O266" s="12" t="str">
        <f t="shared" si="41"/>
        <v/>
      </c>
      <c r="P266" s="12" t="str">
        <f t="shared" si="42"/>
        <v/>
      </c>
      <c r="Q266" s="12" t="str">
        <f t="shared" si="43"/>
        <v/>
      </c>
      <c r="R266" s="12" t="str">
        <f t="shared" si="44"/>
        <v/>
      </c>
      <c r="S266" s="12" t="str">
        <f t="shared" si="45"/>
        <v/>
      </c>
      <c r="T266" s="12" t="str">
        <f t="shared" si="46"/>
        <v/>
      </c>
    </row>
    <row r="267" spans="1:20" x14ac:dyDescent="0.2">
      <c r="A267" s="27">
        <v>42042</v>
      </c>
      <c r="B267" s="12">
        <v>26</v>
      </c>
      <c r="C267" s="12" t="s">
        <v>6</v>
      </c>
      <c r="D267" s="12" t="s">
        <v>2</v>
      </c>
      <c r="E267" s="12" t="str">
        <f t="shared" si="37"/>
        <v/>
      </c>
      <c r="F267" s="12" t="str">
        <f>IFERROR(IF(E267="A",-1,1)*IF(LEN(E267)&gt;0,INDEX(Data[Full Time Home Team Goals],ROWS($J$35:J267))-INDEX(Data[Full Time Away Team Goals],ROWS($J$35:J267)),""),"")</f>
        <v/>
      </c>
      <c r="G267" s="12" t="str">
        <f>IF(ISNUMBER(F267),ROWS($F$35:F267),"")</f>
        <v/>
      </c>
      <c r="H267" s="12" t="str">
        <f>IFERROR(SMALL($G$35:$G$414,ROWS($G$35:G267)),"")</f>
        <v/>
      </c>
      <c r="I267" s="12" t="str">
        <f t="shared" si="38"/>
        <v/>
      </c>
      <c r="J267" s="12" t="str">
        <f t="shared" si="39"/>
        <v/>
      </c>
      <c r="K267" s="12" t="str">
        <f t="shared" si="40"/>
        <v/>
      </c>
      <c r="L267" s="12" t="str">
        <f>IFERROR(IF(K267="A",-1,1)*IF(LEN(K267)&gt;0,INDEX(Data[Full Time Home Team Goals],ROWS($J$35:P267))-INDEX(Data[Full Time Away Team Goals],ROWS($J$35:P267)),""),"")</f>
        <v/>
      </c>
      <c r="M267" s="12" t="str">
        <f>IF(ISNUMBER(L267),ROWS($L$35:L267),"")</f>
        <v/>
      </c>
      <c r="N267" s="12" t="str">
        <f>IFERROR(SMALL($M$35:$M$414,ROWS($M$35:M267)),"")</f>
        <v/>
      </c>
      <c r="O267" s="12" t="str">
        <f t="shared" si="41"/>
        <v/>
      </c>
      <c r="P267" s="12" t="str">
        <f t="shared" si="42"/>
        <v/>
      </c>
      <c r="Q267" s="12" t="str">
        <f t="shared" si="43"/>
        <v/>
      </c>
      <c r="R267" s="12" t="str">
        <f t="shared" si="44"/>
        <v/>
      </c>
      <c r="S267" s="12" t="str">
        <f t="shared" si="45"/>
        <v/>
      </c>
      <c r="T267" s="12" t="str">
        <f t="shared" si="46"/>
        <v/>
      </c>
    </row>
    <row r="268" spans="1:20" x14ac:dyDescent="0.2">
      <c r="A268" s="27">
        <v>42042</v>
      </c>
      <c r="B268" s="12">
        <v>26</v>
      </c>
      <c r="C268" s="12" t="s">
        <v>29</v>
      </c>
      <c r="D268" s="12" t="s">
        <v>14</v>
      </c>
      <c r="E268" s="12" t="str">
        <f t="shared" si="37"/>
        <v/>
      </c>
      <c r="F268" s="12" t="str">
        <f>IFERROR(IF(E268="A",-1,1)*IF(LEN(E268)&gt;0,INDEX(Data[Full Time Home Team Goals],ROWS($J$35:J268))-INDEX(Data[Full Time Away Team Goals],ROWS($J$35:J268)),""),"")</f>
        <v/>
      </c>
      <c r="G268" s="12" t="str">
        <f>IF(ISNUMBER(F268),ROWS($F$35:F268),"")</f>
        <v/>
      </c>
      <c r="H268" s="12" t="str">
        <f>IFERROR(SMALL($G$35:$G$414,ROWS($G$35:G268)),"")</f>
        <v/>
      </c>
      <c r="I268" s="12" t="str">
        <f t="shared" si="38"/>
        <v/>
      </c>
      <c r="J268" s="12" t="str">
        <f t="shared" si="39"/>
        <v/>
      </c>
      <c r="K268" s="12" t="str">
        <f t="shared" si="40"/>
        <v/>
      </c>
      <c r="L268" s="12" t="str">
        <f>IFERROR(IF(K268="A",-1,1)*IF(LEN(K268)&gt;0,INDEX(Data[Full Time Home Team Goals],ROWS($J$35:P268))-INDEX(Data[Full Time Away Team Goals],ROWS($J$35:P268)),""),"")</f>
        <v/>
      </c>
      <c r="M268" s="12" t="str">
        <f>IF(ISNUMBER(L268),ROWS($L$35:L268),"")</f>
        <v/>
      </c>
      <c r="N268" s="12" t="str">
        <f>IFERROR(SMALL($M$35:$M$414,ROWS($M$35:M268)),"")</f>
        <v/>
      </c>
      <c r="O268" s="12" t="str">
        <f t="shared" si="41"/>
        <v/>
      </c>
      <c r="P268" s="12" t="str">
        <f t="shared" si="42"/>
        <v/>
      </c>
      <c r="Q268" s="12" t="str">
        <f t="shared" si="43"/>
        <v/>
      </c>
      <c r="R268" s="12" t="str">
        <f t="shared" si="44"/>
        <v/>
      </c>
      <c r="S268" s="12" t="str">
        <f t="shared" si="45"/>
        <v/>
      </c>
      <c r="T268" s="12" t="str">
        <f t="shared" si="46"/>
        <v/>
      </c>
    </row>
    <row r="269" spans="1:20" x14ac:dyDescent="0.2">
      <c r="A269" s="27">
        <v>42042</v>
      </c>
      <c r="B269" s="12">
        <v>26</v>
      </c>
      <c r="C269" s="12" t="s">
        <v>13</v>
      </c>
      <c r="D269" s="12" t="s">
        <v>26</v>
      </c>
      <c r="E269" s="12" t="str">
        <f t="shared" si="37"/>
        <v/>
      </c>
      <c r="F269" s="12" t="str">
        <f>IFERROR(IF(E269="A",-1,1)*IF(LEN(E269)&gt;0,INDEX(Data[Full Time Home Team Goals],ROWS($J$35:J269))-INDEX(Data[Full Time Away Team Goals],ROWS($J$35:J269)),""),"")</f>
        <v/>
      </c>
      <c r="G269" s="12" t="str">
        <f>IF(ISNUMBER(F269),ROWS($F$35:F269),"")</f>
        <v/>
      </c>
      <c r="H269" s="12" t="str">
        <f>IFERROR(SMALL($G$35:$G$414,ROWS($G$35:G269)),"")</f>
        <v/>
      </c>
      <c r="I269" s="12" t="str">
        <f t="shared" si="38"/>
        <v/>
      </c>
      <c r="J269" s="12" t="str">
        <f t="shared" si="39"/>
        <v/>
      </c>
      <c r="K269" s="12" t="str">
        <f t="shared" si="40"/>
        <v/>
      </c>
      <c r="L269" s="12" t="str">
        <f>IFERROR(IF(K269="A",-1,1)*IF(LEN(K269)&gt;0,INDEX(Data[Full Time Home Team Goals],ROWS($J$35:P269))-INDEX(Data[Full Time Away Team Goals],ROWS($J$35:P269)),""),"")</f>
        <v/>
      </c>
      <c r="M269" s="12" t="str">
        <f>IF(ISNUMBER(L269),ROWS($L$35:L269),"")</f>
        <v/>
      </c>
      <c r="N269" s="12" t="str">
        <f>IFERROR(SMALL($M$35:$M$414,ROWS($M$35:M269)),"")</f>
        <v/>
      </c>
      <c r="O269" s="12" t="str">
        <f t="shared" si="41"/>
        <v/>
      </c>
      <c r="P269" s="12" t="str">
        <f t="shared" si="42"/>
        <v/>
      </c>
      <c r="Q269" s="12" t="str">
        <f t="shared" si="43"/>
        <v/>
      </c>
      <c r="R269" s="12" t="str">
        <f t="shared" si="44"/>
        <v/>
      </c>
      <c r="S269" s="12" t="str">
        <f t="shared" si="45"/>
        <v/>
      </c>
      <c r="T269" s="12" t="str">
        <f t="shared" si="46"/>
        <v/>
      </c>
    </row>
    <row r="270" spans="1:20" x14ac:dyDescent="0.2">
      <c r="A270" s="27">
        <v>42042</v>
      </c>
      <c r="B270" s="12">
        <v>26</v>
      </c>
      <c r="C270" s="12" t="s">
        <v>11</v>
      </c>
      <c r="D270" s="12" t="s">
        <v>20</v>
      </c>
      <c r="E270" s="12" t="str">
        <f t="shared" si="37"/>
        <v/>
      </c>
      <c r="F270" s="12" t="str">
        <f>IFERROR(IF(E270="A",-1,1)*IF(LEN(E270)&gt;0,INDEX(Data[Full Time Home Team Goals],ROWS($J$35:J270))-INDEX(Data[Full Time Away Team Goals],ROWS($J$35:J270)),""),"")</f>
        <v/>
      </c>
      <c r="G270" s="12" t="str">
        <f>IF(ISNUMBER(F270),ROWS($F$35:F270),"")</f>
        <v/>
      </c>
      <c r="H270" s="12" t="str">
        <f>IFERROR(SMALL($G$35:$G$414,ROWS($G$35:G270)),"")</f>
        <v/>
      </c>
      <c r="I270" s="12" t="str">
        <f t="shared" si="38"/>
        <v/>
      </c>
      <c r="J270" s="12" t="str">
        <f t="shared" si="39"/>
        <v/>
      </c>
      <c r="K270" s="12" t="str">
        <f t="shared" si="40"/>
        <v>H</v>
      </c>
      <c r="L270" s="12">
        <f>IFERROR(IF(K270="A",-1,1)*IF(LEN(K270)&gt;0,INDEX(Data[Full Time Home Team Goals],ROWS($J$35:P270))-INDEX(Data[Full Time Away Team Goals],ROWS($J$35:P270)),""),"")</f>
        <v>0</v>
      </c>
      <c r="M270" s="12">
        <f>IF(ISNUMBER(L270),ROWS($L$35:L270),"")</f>
        <v>236</v>
      </c>
      <c r="N270" s="12" t="str">
        <f>IFERROR(SMALL($M$35:$M$414,ROWS($M$35:M270)),"")</f>
        <v/>
      </c>
      <c r="O270" s="12" t="str">
        <f t="shared" si="41"/>
        <v/>
      </c>
      <c r="P270" s="12" t="str">
        <f t="shared" si="42"/>
        <v/>
      </c>
      <c r="Q270" s="12" t="str">
        <f t="shared" si="43"/>
        <v/>
      </c>
      <c r="R270" s="12" t="str">
        <f t="shared" si="44"/>
        <v/>
      </c>
      <c r="S270" s="12" t="str">
        <f t="shared" si="45"/>
        <v/>
      </c>
      <c r="T270" s="12" t="str">
        <f t="shared" si="46"/>
        <v/>
      </c>
    </row>
    <row r="271" spans="1:20" x14ac:dyDescent="0.2">
      <c r="A271" s="27">
        <v>42042</v>
      </c>
      <c r="B271" s="12">
        <v>26</v>
      </c>
      <c r="C271" s="12" t="s">
        <v>23</v>
      </c>
      <c r="D271" s="12" t="s">
        <v>1</v>
      </c>
      <c r="E271" s="12" t="str">
        <f t="shared" si="37"/>
        <v/>
      </c>
      <c r="F271" s="12" t="str">
        <f>IFERROR(IF(E271="A",-1,1)*IF(LEN(E271)&gt;0,INDEX(Data[Full Time Home Team Goals],ROWS($J$35:J271))-INDEX(Data[Full Time Away Team Goals],ROWS($J$35:J271)),""),"")</f>
        <v/>
      </c>
      <c r="G271" s="12" t="str">
        <f>IF(ISNUMBER(F271),ROWS($F$35:F271),"")</f>
        <v/>
      </c>
      <c r="H271" s="12" t="str">
        <f>IFERROR(SMALL($G$35:$G$414,ROWS($G$35:G271)),"")</f>
        <v/>
      </c>
      <c r="I271" s="12" t="str">
        <f t="shared" si="38"/>
        <v/>
      </c>
      <c r="J271" s="12" t="str">
        <f t="shared" si="39"/>
        <v/>
      </c>
      <c r="K271" s="12" t="str">
        <f t="shared" si="40"/>
        <v/>
      </c>
      <c r="L271" s="12" t="str">
        <f>IFERROR(IF(K271="A",-1,1)*IF(LEN(K271)&gt;0,INDEX(Data[Full Time Home Team Goals],ROWS($J$35:P271))-INDEX(Data[Full Time Away Team Goals],ROWS($J$35:P271)),""),"")</f>
        <v/>
      </c>
      <c r="M271" s="12" t="str">
        <f>IF(ISNUMBER(L271),ROWS($L$35:L271),"")</f>
        <v/>
      </c>
      <c r="N271" s="12" t="str">
        <f>IFERROR(SMALL($M$35:$M$414,ROWS($M$35:M271)),"")</f>
        <v/>
      </c>
      <c r="O271" s="12" t="str">
        <f t="shared" si="41"/>
        <v/>
      </c>
      <c r="P271" s="12" t="str">
        <f t="shared" si="42"/>
        <v/>
      </c>
      <c r="Q271" s="12" t="str">
        <f t="shared" si="43"/>
        <v/>
      </c>
      <c r="R271" s="12" t="str">
        <f t="shared" si="44"/>
        <v/>
      </c>
      <c r="S271" s="12" t="str">
        <f t="shared" si="45"/>
        <v/>
      </c>
      <c r="T271" s="12" t="str">
        <f t="shared" si="46"/>
        <v/>
      </c>
    </row>
    <row r="272" spans="1:20" x14ac:dyDescent="0.2">
      <c r="A272" s="27">
        <v>42043</v>
      </c>
      <c r="B272" s="12">
        <v>27</v>
      </c>
      <c r="C272" s="12" t="s">
        <v>31</v>
      </c>
      <c r="D272" s="12" t="s">
        <v>19</v>
      </c>
      <c r="E272" s="12" t="str">
        <f t="shared" si="37"/>
        <v/>
      </c>
      <c r="F272" s="12" t="str">
        <f>IFERROR(IF(E272="A",-1,1)*IF(LEN(E272)&gt;0,INDEX(Data[Full Time Home Team Goals],ROWS($J$35:J272))-INDEX(Data[Full Time Away Team Goals],ROWS($J$35:J272)),""),"")</f>
        <v/>
      </c>
      <c r="G272" s="12" t="str">
        <f>IF(ISNUMBER(F272),ROWS($F$35:F272),"")</f>
        <v/>
      </c>
      <c r="H272" s="12" t="str">
        <f>IFERROR(SMALL($G$35:$G$414,ROWS($G$35:G272)),"")</f>
        <v/>
      </c>
      <c r="I272" s="12" t="str">
        <f t="shared" si="38"/>
        <v/>
      </c>
      <c r="J272" s="12" t="str">
        <f t="shared" si="39"/>
        <v/>
      </c>
      <c r="K272" s="12" t="str">
        <f t="shared" si="40"/>
        <v/>
      </c>
      <c r="L272" s="12" t="str">
        <f>IFERROR(IF(K272="A",-1,1)*IF(LEN(K272)&gt;0,INDEX(Data[Full Time Home Team Goals],ROWS($J$35:P272))-INDEX(Data[Full Time Away Team Goals],ROWS($J$35:P272)),""),"")</f>
        <v/>
      </c>
      <c r="M272" s="12" t="str">
        <f>IF(ISNUMBER(L272),ROWS($L$35:L272),"")</f>
        <v/>
      </c>
      <c r="N272" s="12" t="str">
        <f>IFERROR(SMALL($M$35:$M$414,ROWS($M$35:M272)),"")</f>
        <v/>
      </c>
      <c r="O272" s="12" t="str">
        <f t="shared" si="41"/>
        <v/>
      </c>
      <c r="P272" s="12" t="str">
        <f t="shared" si="42"/>
        <v/>
      </c>
      <c r="Q272" s="12" t="str">
        <f t="shared" si="43"/>
        <v/>
      </c>
      <c r="R272" s="12" t="str">
        <f t="shared" si="44"/>
        <v/>
      </c>
      <c r="S272" s="12" t="str">
        <f t="shared" si="45"/>
        <v/>
      </c>
      <c r="T272" s="12" t="str">
        <f t="shared" si="46"/>
        <v/>
      </c>
    </row>
    <row r="273" spans="1:20" x14ac:dyDescent="0.2">
      <c r="A273" s="27">
        <v>42043</v>
      </c>
      <c r="B273" s="12">
        <v>27</v>
      </c>
      <c r="C273" s="12" t="s">
        <v>28</v>
      </c>
      <c r="D273" s="12" t="s">
        <v>16</v>
      </c>
      <c r="E273" s="12" t="str">
        <f t="shared" si="37"/>
        <v/>
      </c>
      <c r="F273" s="12" t="str">
        <f>IFERROR(IF(E273="A",-1,1)*IF(LEN(E273)&gt;0,INDEX(Data[Full Time Home Team Goals],ROWS($J$35:J273))-INDEX(Data[Full Time Away Team Goals],ROWS($J$35:J273)),""),"")</f>
        <v/>
      </c>
      <c r="G273" s="12" t="str">
        <f>IF(ISNUMBER(F273),ROWS($F$35:F273),"")</f>
        <v/>
      </c>
      <c r="H273" s="12" t="str">
        <f>IFERROR(SMALL($G$35:$G$414,ROWS($G$35:G273)),"")</f>
        <v/>
      </c>
      <c r="I273" s="12" t="str">
        <f t="shared" si="38"/>
        <v/>
      </c>
      <c r="J273" s="12" t="str">
        <f t="shared" si="39"/>
        <v/>
      </c>
      <c r="K273" s="12" t="str">
        <f t="shared" si="40"/>
        <v/>
      </c>
      <c r="L273" s="12" t="str">
        <f>IFERROR(IF(K273="A",-1,1)*IF(LEN(K273)&gt;0,INDEX(Data[Full Time Home Team Goals],ROWS($J$35:P273))-INDEX(Data[Full Time Away Team Goals],ROWS($J$35:P273)),""),"")</f>
        <v/>
      </c>
      <c r="M273" s="12" t="str">
        <f>IF(ISNUMBER(L273),ROWS($L$35:L273),"")</f>
        <v/>
      </c>
      <c r="N273" s="12" t="str">
        <f>IFERROR(SMALL($M$35:$M$414,ROWS($M$35:M273)),"")</f>
        <v/>
      </c>
      <c r="O273" s="12" t="str">
        <f t="shared" si="41"/>
        <v/>
      </c>
      <c r="P273" s="12" t="str">
        <f t="shared" si="42"/>
        <v/>
      </c>
      <c r="Q273" s="12" t="str">
        <f t="shared" si="43"/>
        <v/>
      </c>
      <c r="R273" s="12" t="str">
        <f t="shared" si="44"/>
        <v/>
      </c>
      <c r="S273" s="12" t="str">
        <f t="shared" si="45"/>
        <v/>
      </c>
      <c r="T273" s="12" t="str">
        <f t="shared" si="46"/>
        <v/>
      </c>
    </row>
    <row r="274" spans="1:20" x14ac:dyDescent="0.2">
      <c r="A274" s="27">
        <v>42043</v>
      </c>
      <c r="B274" s="12">
        <v>27</v>
      </c>
      <c r="C274" s="12" t="s">
        <v>22</v>
      </c>
      <c r="D274" s="12" t="s">
        <v>10</v>
      </c>
      <c r="E274" s="12" t="str">
        <f t="shared" si="37"/>
        <v>A</v>
      </c>
      <c r="F274" s="12">
        <f>IFERROR(IF(E274="A",-1,1)*IF(LEN(E274)&gt;0,INDEX(Data[Full Time Home Team Goals],ROWS($J$35:J274))-INDEX(Data[Full Time Away Team Goals],ROWS($J$35:J274)),""),"")</f>
        <v>0</v>
      </c>
      <c r="G274" s="12">
        <f>IF(ISNUMBER(F274),ROWS($F$35:F274),"")</f>
        <v>240</v>
      </c>
      <c r="H274" s="12" t="str">
        <f>IFERROR(SMALL($G$35:$G$414,ROWS($G$35:G274)),"")</f>
        <v/>
      </c>
      <c r="I274" s="12" t="str">
        <f t="shared" si="38"/>
        <v/>
      </c>
      <c r="J274" s="12" t="str">
        <f t="shared" si="39"/>
        <v/>
      </c>
      <c r="K274" s="12" t="str">
        <f t="shared" si="40"/>
        <v/>
      </c>
      <c r="L274" s="12" t="str">
        <f>IFERROR(IF(K274="A",-1,1)*IF(LEN(K274)&gt;0,INDEX(Data[Full Time Home Team Goals],ROWS($J$35:P274))-INDEX(Data[Full Time Away Team Goals],ROWS($J$35:P274)),""),"")</f>
        <v/>
      </c>
      <c r="M274" s="12" t="str">
        <f>IF(ISNUMBER(L274),ROWS($L$35:L274),"")</f>
        <v/>
      </c>
      <c r="N274" s="12" t="str">
        <f>IFERROR(SMALL($M$35:$M$414,ROWS($M$35:M274)),"")</f>
        <v/>
      </c>
      <c r="O274" s="12" t="str">
        <f t="shared" si="41"/>
        <v/>
      </c>
      <c r="P274" s="12" t="str">
        <f t="shared" si="42"/>
        <v/>
      </c>
      <c r="Q274" s="12" t="str">
        <f t="shared" si="43"/>
        <v/>
      </c>
      <c r="R274" s="12" t="str">
        <f t="shared" si="44"/>
        <v/>
      </c>
      <c r="S274" s="12" t="str">
        <f t="shared" si="45"/>
        <v/>
      </c>
      <c r="T274" s="12" t="str">
        <f t="shared" si="46"/>
        <v/>
      </c>
    </row>
    <row r="275" spans="1:20" x14ac:dyDescent="0.2">
      <c r="A275" s="27">
        <v>42045</v>
      </c>
      <c r="B275" s="12">
        <v>27</v>
      </c>
      <c r="C275" s="12" t="s">
        <v>1</v>
      </c>
      <c r="D275" s="12" t="s">
        <v>6</v>
      </c>
      <c r="E275" s="12" t="str">
        <f t="shared" si="37"/>
        <v/>
      </c>
      <c r="F275" s="12" t="str">
        <f>IFERROR(IF(E275="A",-1,1)*IF(LEN(E275)&gt;0,INDEX(Data[Full Time Home Team Goals],ROWS($J$35:J275))-INDEX(Data[Full Time Away Team Goals],ROWS($J$35:J275)),""),"")</f>
        <v/>
      </c>
      <c r="G275" s="12" t="str">
        <f>IF(ISNUMBER(F275),ROWS($F$35:F275),"")</f>
        <v/>
      </c>
      <c r="H275" s="12" t="str">
        <f>IFERROR(SMALL($G$35:$G$414,ROWS($G$35:G275)),"")</f>
        <v/>
      </c>
      <c r="I275" s="12" t="str">
        <f t="shared" si="38"/>
        <v/>
      </c>
      <c r="J275" s="12" t="str">
        <f t="shared" si="39"/>
        <v/>
      </c>
      <c r="K275" s="12" t="str">
        <f t="shared" si="40"/>
        <v/>
      </c>
      <c r="L275" s="12" t="str">
        <f>IFERROR(IF(K275="A",-1,1)*IF(LEN(K275)&gt;0,INDEX(Data[Full Time Home Team Goals],ROWS($J$35:P275))-INDEX(Data[Full Time Away Team Goals],ROWS($J$35:P275)),""),"")</f>
        <v/>
      </c>
      <c r="M275" s="12" t="str">
        <f>IF(ISNUMBER(L275),ROWS($L$35:L275),"")</f>
        <v/>
      </c>
      <c r="N275" s="12" t="str">
        <f>IFERROR(SMALL($M$35:$M$414,ROWS($M$35:M275)),"")</f>
        <v/>
      </c>
      <c r="O275" s="12" t="str">
        <f t="shared" si="41"/>
        <v/>
      </c>
      <c r="P275" s="12" t="str">
        <f t="shared" si="42"/>
        <v/>
      </c>
      <c r="Q275" s="12" t="str">
        <f t="shared" si="43"/>
        <v/>
      </c>
      <c r="R275" s="12" t="str">
        <f t="shared" si="44"/>
        <v/>
      </c>
      <c r="S275" s="12" t="str">
        <f t="shared" si="45"/>
        <v/>
      </c>
      <c r="T275" s="12" t="str">
        <f t="shared" si="46"/>
        <v/>
      </c>
    </row>
    <row r="276" spans="1:20" x14ac:dyDescent="0.2">
      <c r="A276" s="27">
        <v>42045</v>
      </c>
      <c r="B276" s="12">
        <v>27</v>
      </c>
      <c r="C276" s="12" t="s">
        <v>14</v>
      </c>
      <c r="D276" s="12" t="s">
        <v>17</v>
      </c>
      <c r="E276" s="12" t="str">
        <f t="shared" si="37"/>
        <v/>
      </c>
      <c r="F276" s="12" t="str">
        <f>IFERROR(IF(E276="A",-1,1)*IF(LEN(E276)&gt;0,INDEX(Data[Full Time Home Team Goals],ROWS($J$35:J276))-INDEX(Data[Full Time Away Team Goals],ROWS($J$35:J276)),""),"")</f>
        <v/>
      </c>
      <c r="G276" s="12" t="str">
        <f>IF(ISNUMBER(F276),ROWS($F$35:F276),"")</f>
        <v/>
      </c>
      <c r="H276" s="12" t="str">
        <f>IFERROR(SMALL($G$35:$G$414,ROWS($G$35:G276)),"")</f>
        <v/>
      </c>
      <c r="I276" s="12" t="str">
        <f t="shared" si="38"/>
        <v/>
      </c>
      <c r="J276" s="12" t="str">
        <f t="shared" si="39"/>
        <v/>
      </c>
      <c r="K276" s="12" t="str">
        <f t="shared" si="40"/>
        <v/>
      </c>
      <c r="L276" s="12" t="str">
        <f>IFERROR(IF(K276="A",-1,1)*IF(LEN(K276)&gt;0,INDEX(Data[Full Time Home Team Goals],ROWS($J$35:P276))-INDEX(Data[Full Time Away Team Goals],ROWS($J$35:P276)),""),"")</f>
        <v/>
      </c>
      <c r="M276" s="12" t="str">
        <f>IF(ISNUMBER(L276),ROWS($L$35:L276),"")</f>
        <v/>
      </c>
      <c r="N276" s="12" t="str">
        <f>IFERROR(SMALL($M$35:$M$414,ROWS($M$35:M276)),"")</f>
        <v/>
      </c>
      <c r="O276" s="12" t="str">
        <f t="shared" si="41"/>
        <v/>
      </c>
      <c r="P276" s="12" t="str">
        <f t="shared" si="42"/>
        <v/>
      </c>
      <c r="Q276" s="12" t="str">
        <f t="shared" si="43"/>
        <v/>
      </c>
      <c r="R276" s="12" t="str">
        <f t="shared" si="44"/>
        <v/>
      </c>
      <c r="S276" s="12" t="str">
        <f t="shared" si="45"/>
        <v/>
      </c>
      <c r="T276" s="12" t="str">
        <f t="shared" si="46"/>
        <v/>
      </c>
    </row>
    <row r="277" spans="1:20" x14ac:dyDescent="0.2">
      <c r="A277" s="27">
        <v>42045</v>
      </c>
      <c r="B277" s="12">
        <v>27</v>
      </c>
      <c r="C277" s="12" t="s">
        <v>25</v>
      </c>
      <c r="D277" s="12" t="s">
        <v>23</v>
      </c>
      <c r="E277" s="12" t="str">
        <f t="shared" si="37"/>
        <v/>
      </c>
      <c r="F277" s="12" t="str">
        <f>IFERROR(IF(E277="A",-1,1)*IF(LEN(E277)&gt;0,INDEX(Data[Full Time Home Team Goals],ROWS($J$35:J277))-INDEX(Data[Full Time Away Team Goals],ROWS($J$35:J277)),""),"")</f>
        <v/>
      </c>
      <c r="G277" s="12" t="str">
        <f>IF(ISNUMBER(F277),ROWS($F$35:F277),"")</f>
        <v/>
      </c>
      <c r="H277" s="12" t="str">
        <f>IFERROR(SMALL($G$35:$G$414,ROWS($G$35:G277)),"")</f>
        <v/>
      </c>
      <c r="I277" s="12" t="str">
        <f t="shared" si="38"/>
        <v/>
      </c>
      <c r="J277" s="12" t="str">
        <f t="shared" si="39"/>
        <v/>
      </c>
      <c r="K277" s="12" t="str">
        <f t="shared" si="40"/>
        <v/>
      </c>
      <c r="L277" s="12" t="str">
        <f>IFERROR(IF(K277="A",-1,1)*IF(LEN(K277)&gt;0,INDEX(Data[Full Time Home Team Goals],ROWS($J$35:P277))-INDEX(Data[Full Time Away Team Goals],ROWS($J$35:P277)),""),"")</f>
        <v/>
      </c>
      <c r="M277" s="12" t="str">
        <f>IF(ISNUMBER(L277),ROWS($L$35:L277),"")</f>
        <v/>
      </c>
      <c r="N277" s="12" t="str">
        <f>IFERROR(SMALL($M$35:$M$414,ROWS($M$35:M277)),"")</f>
        <v/>
      </c>
      <c r="O277" s="12" t="str">
        <f t="shared" si="41"/>
        <v/>
      </c>
      <c r="P277" s="12" t="str">
        <f t="shared" si="42"/>
        <v/>
      </c>
      <c r="Q277" s="12" t="str">
        <f t="shared" si="43"/>
        <v/>
      </c>
      <c r="R277" s="12" t="str">
        <f t="shared" si="44"/>
        <v/>
      </c>
      <c r="S277" s="12" t="str">
        <f t="shared" si="45"/>
        <v/>
      </c>
      <c r="T277" s="12" t="str">
        <f t="shared" si="46"/>
        <v/>
      </c>
    </row>
    <row r="278" spans="1:20" x14ac:dyDescent="0.2">
      <c r="A278" s="27">
        <v>42045</v>
      </c>
      <c r="B278" s="12">
        <v>27</v>
      </c>
      <c r="C278" s="12" t="s">
        <v>20</v>
      </c>
      <c r="D278" s="12" t="s">
        <v>13</v>
      </c>
      <c r="E278" s="12" t="str">
        <f t="shared" si="37"/>
        <v/>
      </c>
      <c r="F278" s="12" t="str">
        <f>IFERROR(IF(E278="A",-1,1)*IF(LEN(E278)&gt;0,INDEX(Data[Full Time Home Team Goals],ROWS($J$35:J278))-INDEX(Data[Full Time Away Team Goals],ROWS($J$35:J278)),""),"")</f>
        <v/>
      </c>
      <c r="G278" s="12" t="str">
        <f>IF(ISNUMBER(F278),ROWS($F$35:F278),"")</f>
        <v/>
      </c>
      <c r="H278" s="12" t="str">
        <f>IFERROR(SMALL($G$35:$G$414,ROWS($G$35:G278)),"")</f>
        <v/>
      </c>
      <c r="I278" s="12" t="str">
        <f t="shared" si="38"/>
        <v/>
      </c>
      <c r="J278" s="12" t="str">
        <f t="shared" si="39"/>
        <v/>
      </c>
      <c r="K278" s="12" t="str">
        <f t="shared" si="40"/>
        <v/>
      </c>
      <c r="L278" s="12" t="str">
        <f>IFERROR(IF(K278="A",-1,1)*IF(LEN(K278)&gt;0,INDEX(Data[Full Time Home Team Goals],ROWS($J$35:P278))-INDEX(Data[Full Time Away Team Goals],ROWS($J$35:P278)),""),"")</f>
        <v/>
      </c>
      <c r="M278" s="12" t="str">
        <f>IF(ISNUMBER(L278),ROWS($L$35:L278),"")</f>
        <v/>
      </c>
      <c r="N278" s="12" t="str">
        <f>IFERROR(SMALL($M$35:$M$414,ROWS($M$35:M278)),"")</f>
        <v/>
      </c>
      <c r="O278" s="12" t="str">
        <f t="shared" si="41"/>
        <v/>
      </c>
      <c r="P278" s="12" t="str">
        <f t="shared" si="42"/>
        <v/>
      </c>
      <c r="Q278" s="12" t="str">
        <f t="shared" si="43"/>
        <v/>
      </c>
      <c r="R278" s="12" t="str">
        <f t="shared" si="44"/>
        <v/>
      </c>
      <c r="S278" s="12" t="str">
        <f t="shared" si="45"/>
        <v/>
      </c>
      <c r="T278" s="12" t="str">
        <f t="shared" si="46"/>
        <v/>
      </c>
    </row>
    <row r="279" spans="1:20" x14ac:dyDescent="0.2">
      <c r="A279" s="27">
        <v>42046</v>
      </c>
      <c r="B279" s="12">
        <v>27</v>
      </c>
      <c r="C279" s="12" t="s">
        <v>32</v>
      </c>
      <c r="D279" s="12" t="s">
        <v>7</v>
      </c>
      <c r="E279" s="12" t="str">
        <f t="shared" si="37"/>
        <v/>
      </c>
      <c r="F279" s="12" t="str">
        <f>IFERROR(IF(E279="A",-1,1)*IF(LEN(E279)&gt;0,INDEX(Data[Full Time Home Team Goals],ROWS($J$35:J279))-INDEX(Data[Full Time Away Team Goals],ROWS($J$35:J279)),""),"")</f>
        <v/>
      </c>
      <c r="G279" s="12" t="str">
        <f>IF(ISNUMBER(F279),ROWS($F$35:F279),"")</f>
        <v/>
      </c>
      <c r="H279" s="12" t="str">
        <f>IFERROR(SMALL($G$35:$G$414,ROWS($G$35:G279)),"")</f>
        <v/>
      </c>
      <c r="I279" s="12" t="str">
        <f t="shared" si="38"/>
        <v/>
      </c>
      <c r="J279" s="12" t="str">
        <f t="shared" si="39"/>
        <v/>
      </c>
      <c r="K279" s="12" t="str">
        <f t="shared" si="40"/>
        <v/>
      </c>
      <c r="L279" s="12" t="str">
        <f>IFERROR(IF(K279="A",-1,1)*IF(LEN(K279)&gt;0,INDEX(Data[Full Time Home Team Goals],ROWS($J$35:P279))-INDEX(Data[Full Time Away Team Goals],ROWS($J$35:P279)),""),"")</f>
        <v/>
      </c>
      <c r="M279" s="12" t="str">
        <f>IF(ISNUMBER(L279),ROWS($L$35:L279),"")</f>
        <v/>
      </c>
      <c r="N279" s="12" t="str">
        <f>IFERROR(SMALL($M$35:$M$414,ROWS($M$35:M279)),"")</f>
        <v/>
      </c>
      <c r="O279" s="12" t="str">
        <f t="shared" si="41"/>
        <v/>
      </c>
      <c r="P279" s="12" t="str">
        <f t="shared" si="42"/>
        <v/>
      </c>
      <c r="Q279" s="12" t="str">
        <f t="shared" si="43"/>
        <v/>
      </c>
      <c r="R279" s="12" t="str">
        <f t="shared" si="44"/>
        <v/>
      </c>
      <c r="S279" s="12" t="str">
        <f t="shared" si="45"/>
        <v/>
      </c>
      <c r="T279" s="12" t="str">
        <f t="shared" si="46"/>
        <v/>
      </c>
    </row>
    <row r="280" spans="1:20" x14ac:dyDescent="0.2">
      <c r="A280" s="27">
        <v>42046</v>
      </c>
      <c r="B280" s="12">
        <v>27</v>
      </c>
      <c r="C280" s="12" t="s">
        <v>2</v>
      </c>
      <c r="D280" s="12" t="s">
        <v>28</v>
      </c>
      <c r="E280" s="12" t="str">
        <f t="shared" si="37"/>
        <v/>
      </c>
      <c r="F280" s="12" t="str">
        <f>IFERROR(IF(E280="A",-1,1)*IF(LEN(E280)&gt;0,INDEX(Data[Full Time Home Team Goals],ROWS($J$35:J280))-INDEX(Data[Full Time Away Team Goals],ROWS($J$35:J280)),""),"")</f>
        <v/>
      </c>
      <c r="G280" s="12" t="str">
        <f>IF(ISNUMBER(F280),ROWS($F$35:F280),"")</f>
        <v/>
      </c>
      <c r="H280" s="12" t="str">
        <f>IFERROR(SMALL($G$35:$G$414,ROWS($G$35:G280)),"")</f>
        <v/>
      </c>
      <c r="I280" s="12" t="str">
        <f t="shared" si="38"/>
        <v/>
      </c>
      <c r="J280" s="12" t="str">
        <f t="shared" si="39"/>
        <v/>
      </c>
      <c r="K280" s="12" t="str">
        <f t="shared" si="40"/>
        <v/>
      </c>
      <c r="L280" s="12" t="str">
        <f>IFERROR(IF(K280="A",-1,1)*IF(LEN(K280)&gt;0,INDEX(Data[Full Time Home Team Goals],ROWS($J$35:P280))-INDEX(Data[Full Time Away Team Goals],ROWS($J$35:P280)),""),"")</f>
        <v/>
      </c>
      <c r="M280" s="12" t="str">
        <f>IF(ISNUMBER(L280),ROWS($L$35:L280),"")</f>
        <v/>
      </c>
      <c r="N280" s="12" t="str">
        <f>IFERROR(SMALL($M$35:$M$414,ROWS($M$35:M280)),"")</f>
        <v/>
      </c>
      <c r="O280" s="12" t="str">
        <f t="shared" si="41"/>
        <v/>
      </c>
      <c r="P280" s="12" t="str">
        <f t="shared" si="42"/>
        <v/>
      </c>
      <c r="Q280" s="12" t="str">
        <f t="shared" si="43"/>
        <v/>
      </c>
      <c r="R280" s="12" t="str">
        <f t="shared" si="44"/>
        <v/>
      </c>
      <c r="S280" s="12" t="str">
        <f t="shared" si="45"/>
        <v/>
      </c>
      <c r="T280" s="12" t="str">
        <f t="shared" si="46"/>
        <v/>
      </c>
    </row>
    <row r="281" spans="1:20" x14ac:dyDescent="0.2">
      <c r="A281" s="27">
        <v>42046</v>
      </c>
      <c r="B281" s="12">
        <v>27</v>
      </c>
      <c r="C281" s="12" t="s">
        <v>10</v>
      </c>
      <c r="D281" s="12" t="s">
        <v>31</v>
      </c>
      <c r="E281" s="12" t="str">
        <f t="shared" si="37"/>
        <v>H</v>
      </c>
      <c r="F281" s="12">
        <f>IFERROR(IF(E281="A",-1,1)*IF(LEN(E281)&gt;0,INDEX(Data[Full Time Home Team Goals],ROWS($J$35:J281))-INDEX(Data[Full Time Away Team Goals],ROWS($J$35:J281)),""),"")</f>
        <v>2</v>
      </c>
      <c r="G281" s="12">
        <f>IF(ISNUMBER(F281),ROWS($F$35:F281),"")</f>
        <v>247</v>
      </c>
      <c r="H281" s="12" t="str">
        <f>IFERROR(SMALL($G$35:$G$414,ROWS($G$35:G281)),"")</f>
        <v/>
      </c>
      <c r="I281" s="12" t="str">
        <f t="shared" si="38"/>
        <v/>
      </c>
      <c r="J281" s="12" t="str">
        <f t="shared" si="39"/>
        <v/>
      </c>
      <c r="K281" s="12" t="str">
        <f t="shared" si="40"/>
        <v/>
      </c>
      <c r="L281" s="12" t="str">
        <f>IFERROR(IF(K281="A",-1,1)*IF(LEN(K281)&gt;0,INDEX(Data[Full Time Home Team Goals],ROWS($J$35:P281))-INDEX(Data[Full Time Away Team Goals],ROWS($J$35:P281)),""),"")</f>
        <v/>
      </c>
      <c r="M281" s="12" t="str">
        <f>IF(ISNUMBER(L281),ROWS($L$35:L281),"")</f>
        <v/>
      </c>
      <c r="N281" s="12" t="str">
        <f>IFERROR(SMALL($M$35:$M$414,ROWS($M$35:M281)),"")</f>
        <v/>
      </c>
      <c r="O281" s="12" t="str">
        <f t="shared" si="41"/>
        <v/>
      </c>
      <c r="P281" s="12" t="str">
        <f t="shared" si="42"/>
        <v/>
      </c>
      <c r="Q281" s="12" t="str">
        <f t="shared" si="43"/>
        <v/>
      </c>
      <c r="R281" s="12" t="str">
        <f t="shared" si="44"/>
        <v/>
      </c>
      <c r="S281" s="12" t="str">
        <f t="shared" si="45"/>
        <v/>
      </c>
      <c r="T281" s="12" t="str">
        <f t="shared" si="46"/>
        <v/>
      </c>
    </row>
    <row r="282" spans="1:20" x14ac:dyDescent="0.2">
      <c r="A282" s="27">
        <v>42046</v>
      </c>
      <c r="B282" s="12">
        <v>27</v>
      </c>
      <c r="C282" s="12" t="s">
        <v>26</v>
      </c>
      <c r="D282" s="12" t="s">
        <v>22</v>
      </c>
      <c r="E282" s="12" t="str">
        <f t="shared" si="37"/>
        <v/>
      </c>
      <c r="F282" s="12" t="str">
        <f>IFERROR(IF(E282="A",-1,1)*IF(LEN(E282)&gt;0,INDEX(Data[Full Time Home Team Goals],ROWS($J$35:J282))-INDEX(Data[Full Time Away Team Goals],ROWS($J$35:J282)),""),"")</f>
        <v/>
      </c>
      <c r="G282" s="12" t="str">
        <f>IF(ISNUMBER(F282),ROWS($F$35:F282),"")</f>
        <v/>
      </c>
      <c r="H282" s="12" t="str">
        <f>IFERROR(SMALL($G$35:$G$414,ROWS($G$35:G282)),"")</f>
        <v/>
      </c>
      <c r="I282" s="12" t="str">
        <f t="shared" si="38"/>
        <v/>
      </c>
      <c r="J282" s="12" t="str">
        <f t="shared" si="39"/>
        <v/>
      </c>
      <c r="K282" s="12" t="str">
        <f t="shared" si="40"/>
        <v/>
      </c>
      <c r="L282" s="12" t="str">
        <f>IFERROR(IF(K282="A",-1,1)*IF(LEN(K282)&gt;0,INDEX(Data[Full Time Home Team Goals],ROWS($J$35:P282))-INDEX(Data[Full Time Away Team Goals],ROWS($J$35:P282)),""),"")</f>
        <v/>
      </c>
      <c r="M282" s="12" t="str">
        <f>IF(ISNUMBER(L282),ROWS($L$35:L282),"")</f>
        <v/>
      </c>
      <c r="N282" s="12" t="str">
        <f>IFERROR(SMALL($M$35:$M$414,ROWS($M$35:M282)),"")</f>
        <v/>
      </c>
      <c r="O282" s="12" t="str">
        <f t="shared" si="41"/>
        <v/>
      </c>
      <c r="P282" s="12" t="str">
        <f t="shared" si="42"/>
        <v/>
      </c>
      <c r="Q282" s="12" t="str">
        <f t="shared" si="43"/>
        <v/>
      </c>
      <c r="R282" s="12" t="str">
        <f t="shared" si="44"/>
        <v/>
      </c>
      <c r="S282" s="12" t="str">
        <f t="shared" si="45"/>
        <v/>
      </c>
      <c r="T282" s="12" t="str">
        <f t="shared" si="46"/>
        <v/>
      </c>
    </row>
    <row r="283" spans="1:20" x14ac:dyDescent="0.2">
      <c r="A283" s="27">
        <v>42046</v>
      </c>
      <c r="B283" s="12">
        <v>27</v>
      </c>
      <c r="C283" s="12" t="s">
        <v>16</v>
      </c>
      <c r="D283" s="12" t="s">
        <v>29</v>
      </c>
      <c r="E283" s="12" t="str">
        <f t="shared" si="37"/>
        <v/>
      </c>
      <c r="F283" s="12" t="str">
        <f>IFERROR(IF(E283="A",-1,1)*IF(LEN(E283)&gt;0,INDEX(Data[Full Time Home Team Goals],ROWS($J$35:J283))-INDEX(Data[Full Time Away Team Goals],ROWS($J$35:J283)),""),"")</f>
        <v/>
      </c>
      <c r="G283" s="12" t="str">
        <f>IF(ISNUMBER(F283),ROWS($F$35:F283),"")</f>
        <v/>
      </c>
      <c r="H283" s="12" t="str">
        <f>IFERROR(SMALL($G$35:$G$414,ROWS($G$35:G283)),"")</f>
        <v/>
      </c>
      <c r="I283" s="12" t="str">
        <f t="shared" si="38"/>
        <v/>
      </c>
      <c r="J283" s="12" t="str">
        <f t="shared" si="39"/>
        <v/>
      </c>
      <c r="K283" s="12" t="str">
        <f t="shared" si="40"/>
        <v/>
      </c>
      <c r="L283" s="12" t="str">
        <f>IFERROR(IF(K283="A",-1,1)*IF(LEN(K283)&gt;0,INDEX(Data[Full Time Home Team Goals],ROWS($J$35:P283))-INDEX(Data[Full Time Away Team Goals],ROWS($J$35:P283)),""),"")</f>
        <v/>
      </c>
      <c r="M283" s="12" t="str">
        <f>IF(ISNUMBER(L283),ROWS($L$35:L283),"")</f>
        <v/>
      </c>
      <c r="N283" s="12" t="str">
        <f>IFERROR(SMALL($M$35:$M$414,ROWS($M$35:M283)),"")</f>
        <v/>
      </c>
      <c r="O283" s="12" t="str">
        <f t="shared" si="41"/>
        <v/>
      </c>
      <c r="P283" s="12" t="str">
        <f t="shared" si="42"/>
        <v/>
      </c>
      <c r="Q283" s="12" t="str">
        <f t="shared" si="43"/>
        <v/>
      </c>
      <c r="R283" s="12" t="str">
        <f t="shared" si="44"/>
        <v/>
      </c>
      <c r="S283" s="12" t="str">
        <f t="shared" si="45"/>
        <v/>
      </c>
      <c r="T283" s="12" t="str">
        <f t="shared" si="46"/>
        <v/>
      </c>
    </row>
    <row r="284" spans="1:20" x14ac:dyDescent="0.2">
      <c r="A284" s="27">
        <v>42046</v>
      </c>
      <c r="B284" s="12">
        <v>27</v>
      </c>
      <c r="C284" s="12" t="s">
        <v>19</v>
      </c>
      <c r="D284" s="12" t="s">
        <v>11</v>
      </c>
      <c r="E284" s="12" t="str">
        <f t="shared" si="37"/>
        <v/>
      </c>
      <c r="F284" s="12" t="str">
        <f>IFERROR(IF(E284="A",-1,1)*IF(LEN(E284)&gt;0,INDEX(Data[Full Time Home Team Goals],ROWS($J$35:J284))-INDEX(Data[Full Time Away Team Goals],ROWS($J$35:J284)),""),"")</f>
        <v/>
      </c>
      <c r="G284" s="12" t="str">
        <f>IF(ISNUMBER(F284),ROWS($F$35:F284),"")</f>
        <v/>
      </c>
      <c r="H284" s="12" t="str">
        <f>IFERROR(SMALL($G$35:$G$414,ROWS($G$35:G284)),"")</f>
        <v/>
      </c>
      <c r="I284" s="12" t="str">
        <f t="shared" si="38"/>
        <v/>
      </c>
      <c r="J284" s="12" t="str">
        <f t="shared" si="39"/>
        <v/>
      </c>
      <c r="K284" s="12" t="str">
        <f t="shared" si="40"/>
        <v>A</v>
      </c>
      <c r="L284" s="12">
        <f>IFERROR(IF(K284="A",-1,1)*IF(LEN(K284)&gt;0,INDEX(Data[Full Time Home Team Goals],ROWS($J$35:P284))-INDEX(Data[Full Time Away Team Goals],ROWS($J$35:P284)),""),"")</f>
        <v>-2</v>
      </c>
      <c r="M284" s="12">
        <f>IF(ISNUMBER(L284),ROWS($L$35:L284),"")</f>
        <v>250</v>
      </c>
      <c r="N284" s="12" t="str">
        <f>IFERROR(SMALL($M$35:$M$414,ROWS($M$35:M284)),"")</f>
        <v/>
      </c>
      <c r="O284" s="12" t="str">
        <f t="shared" si="41"/>
        <v/>
      </c>
      <c r="P284" s="12" t="str">
        <f t="shared" si="42"/>
        <v/>
      </c>
      <c r="Q284" s="12" t="str">
        <f t="shared" si="43"/>
        <v/>
      </c>
      <c r="R284" s="12" t="str">
        <f t="shared" si="44"/>
        <v/>
      </c>
      <c r="S284" s="12" t="str">
        <f t="shared" si="45"/>
        <v/>
      </c>
      <c r="T284" s="12" t="str">
        <f t="shared" si="46"/>
        <v/>
      </c>
    </row>
    <row r="285" spans="1:20" x14ac:dyDescent="0.2">
      <c r="A285" s="27">
        <v>42056</v>
      </c>
      <c r="B285" s="12">
        <v>28</v>
      </c>
      <c r="C285" s="12" t="s">
        <v>17</v>
      </c>
      <c r="D285" s="12" t="s">
        <v>16</v>
      </c>
      <c r="E285" s="12" t="str">
        <f t="shared" si="37"/>
        <v/>
      </c>
      <c r="F285" s="12" t="str">
        <f>IFERROR(IF(E285="A",-1,1)*IF(LEN(E285)&gt;0,INDEX(Data[Full Time Home Team Goals],ROWS($J$35:J285))-INDEX(Data[Full Time Away Team Goals],ROWS($J$35:J285)),""),"")</f>
        <v/>
      </c>
      <c r="G285" s="12" t="str">
        <f>IF(ISNUMBER(F285),ROWS($F$35:F285),"")</f>
        <v/>
      </c>
      <c r="H285" s="12" t="str">
        <f>IFERROR(SMALL($G$35:$G$414,ROWS($G$35:G285)),"")</f>
        <v/>
      </c>
      <c r="I285" s="12" t="str">
        <f t="shared" si="38"/>
        <v/>
      </c>
      <c r="J285" s="12" t="str">
        <f t="shared" si="39"/>
        <v/>
      </c>
      <c r="K285" s="12" t="str">
        <f t="shared" si="40"/>
        <v/>
      </c>
      <c r="L285" s="12" t="str">
        <f>IFERROR(IF(K285="A",-1,1)*IF(LEN(K285)&gt;0,INDEX(Data[Full Time Home Team Goals],ROWS($J$35:P285))-INDEX(Data[Full Time Away Team Goals],ROWS($J$35:P285)),""),"")</f>
        <v/>
      </c>
      <c r="M285" s="12" t="str">
        <f>IF(ISNUMBER(L285),ROWS($L$35:L285),"")</f>
        <v/>
      </c>
      <c r="N285" s="12" t="str">
        <f>IFERROR(SMALL($M$35:$M$414,ROWS($M$35:M285)),"")</f>
        <v/>
      </c>
      <c r="O285" s="12" t="str">
        <f t="shared" si="41"/>
        <v/>
      </c>
      <c r="P285" s="12" t="str">
        <f t="shared" si="42"/>
        <v/>
      </c>
      <c r="Q285" s="12" t="str">
        <f t="shared" si="43"/>
        <v/>
      </c>
      <c r="R285" s="12" t="str">
        <f t="shared" si="44"/>
        <v/>
      </c>
      <c r="S285" s="12" t="str">
        <f t="shared" si="45"/>
        <v/>
      </c>
      <c r="T285" s="12" t="str">
        <f t="shared" si="46"/>
        <v/>
      </c>
    </row>
    <row r="286" spans="1:20" x14ac:dyDescent="0.2">
      <c r="A286" s="27">
        <v>42056</v>
      </c>
      <c r="B286" s="12">
        <v>28</v>
      </c>
      <c r="C286" s="12" t="s">
        <v>32</v>
      </c>
      <c r="D286" s="12" t="s">
        <v>31</v>
      </c>
      <c r="E286" s="12" t="str">
        <f t="shared" si="37"/>
        <v/>
      </c>
      <c r="F286" s="12" t="str">
        <f>IFERROR(IF(E286="A",-1,1)*IF(LEN(E286)&gt;0,INDEX(Data[Full Time Home Team Goals],ROWS($J$35:J286))-INDEX(Data[Full Time Away Team Goals],ROWS($J$35:J286)),""),"")</f>
        <v/>
      </c>
      <c r="G286" s="12" t="str">
        <f>IF(ISNUMBER(F286),ROWS($F$35:F286),"")</f>
        <v/>
      </c>
      <c r="H286" s="12" t="str">
        <f>IFERROR(SMALL($G$35:$G$414,ROWS($G$35:G286)),"")</f>
        <v/>
      </c>
      <c r="I286" s="12" t="str">
        <f t="shared" si="38"/>
        <v/>
      </c>
      <c r="J286" s="12" t="str">
        <f t="shared" si="39"/>
        <v/>
      </c>
      <c r="K286" s="12" t="str">
        <f t="shared" si="40"/>
        <v/>
      </c>
      <c r="L286" s="12" t="str">
        <f>IFERROR(IF(K286="A",-1,1)*IF(LEN(K286)&gt;0,INDEX(Data[Full Time Home Team Goals],ROWS($J$35:P286))-INDEX(Data[Full Time Away Team Goals],ROWS($J$35:P286)),""),"")</f>
        <v/>
      </c>
      <c r="M286" s="12" t="str">
        <f>IF(ISNUMBER(L286),ROWS($L$35:L286),"")</f>
        <v/>
      </c>
      <c r="N286" s="12" t="str">
        <f>IFERROR(SMALL($M$35:$M$414,ROWS($M$35:M286)),"")</f>
        <v/>
      </c>
      <c r="O286" s="12" t="str">
        <f t="shared" si="41"/>
        <v/>
      </c>
      <c r="P286" s="12" t="str">
        <f t="shared" si="42"/>
        <v/>
      </c>
      <c r="Q286" s="12" t="str">
        <f t="shared" si="43"/>
        <v/>
      </c>
      <c r="R286" s="12" t="str">
        <f t="shared" si="44"/>
        <v/>
      </c>
      <c r="S286" s="12" t="str">
        <f t="shared" si="45"/>
        <v/>
      </c>
      <c r="T286" s="12" t="str">
        <f t="shared" si="46"/>
        <v/>
      </c>
    </row>
    <row r="287" spans="1:20" x14ac:dyDescent="0.2">
      <c r="A287" s="27">
        <v>42056</v>
      </c>
      <c r="B287" s="12">
        <v>28</v>
      </c>
      <c r="C287" s="12" t="s">
        <v>2</v>
      </c>
      <c r="D287" s="12" t="s">
        <v>1</v>
      </c>
      <c r="E287" s="12" t="str">
        <f t="shared" si="37"/>
        <v/>
      </c>
      <c r="F287" s="12" t="str">
        <f>IFERROR(IF(E287="A",-1,1)*IF(LEN(E287)&gt;0,INDEX(Data[Full Time Home Team Goals],ROWS($J$35:J287))-INDEX(Data[Full Time Away Team Goals],ROWS($J$35:J287)),""),"")</f>
        <v/>
      </c>
      <c r="G287" s="12" t="str">
        <f>IF(ISNUMBER(F287),ROWS($F$35:F287),"")</f>
        <v/>
      </c>
      <c r="H287" s="12" t="str">
        <f>IFERROR(SMALL($G$35:$G$414,ROWS($G$35:G287)),"")</f>
        <v/>
      </c>
      <c r="I287" s="12" t="str">
        <f t="shared" si="38"/>
        <v/>
      </c>
      <c r="J287" s="12" t="str">
        <f t="shared" si="39"/>
        <v/>
      </c>
      <c r="K287" s="12" t="str">
        <f t="shared" si="40"/>
        <v/>
      </c>
      <c r="L287" s="12" t="str">
        <f>IFERROR(IF(K287="A",-1,1)*IF(LEN(K287)&gt;0,INDEX(Data[Full Time Home Team Goals],ROWS($J$35:P287))-INDEX(Data[Full Time Away Team Goals],ROWS($J$35:P287)),""),"")</f>
        <v/>
      </c>
      <c r="M287" s="12" t="str">
        <f>IF(ISNUMBER(L287),ROWS($L$35:L287),"")</f>
        <v/>
      </c>
      <c r="N287" s="12" t="str">
        <f>IFERROR(SMALL($M$35:$M$414,ROWS($M$35:M287)),"")</f>
        <v/>
      </c>
      <c r="O287" s="12" t="str">
        <f t="shared" si="41"/>
        <v/>
      </c>
      <c r="P287" s="12" t="str">
        <f t="shared" si="42"/>
        <v/>
      </c>
      <c r="Q287" s="12" t="str">
        <f t="shared" si="43"/>
        <v/>
      </c>
      <c r="R287" s="12" t="str">
        <f t="shared" si="44"/>
        <v/>
      </c>
      <c r="S287" s="12" t="str">
        <f t="shared" si="45"/>
        <v/>
      </c>
      <c r="T287" s="12" t="str">
        <f t="shared" si="46"/>
        <v/>
      </c>
    </row>
    <row r="288" spans="1:20" x14ac:dyDescent="0.2">
      <c r="A288" s="27">
        <v>42056</v>
      </c>
      <c r="B288" s="12">
        <v>28</v>
      </c>
      <c r="C288" s="12" t="s">
        <v>14</v>
      </c>
      <c r="D288" s="12" t="s">
        <v>13</v>
      </c>
      <c r="E288" s="12" t="str">
        <f t="shared" si="37"/>
        <v/>
      </c>
      <c r="F288" s="12" t="str">
        <f>IFERROR(IF(E288="A",-1,1)*IF(LEN(E288)&gt;0,INDEX(Data[Full Time Home Team Goals],ROWS($J$35:J288))-INDEX(Data[Full Time Away Team Goals],ROWS($J$35:J288)),""),"")</f>
        <v/>
      </c>
      <c r="G288" s="12" t="str">
        <f>IF(ISNUMBER(F288),ROWS($F$35:F288),"")</f>
        <v/>
      </c>
      <c r="H288" s="12" t="str">
        <f>IFERROR(SMALL($G$35:$G$414,ROWS($G$35:G288)),"")</f>
        <v/>
      </c>
      <c r="I288" s="12" t="str">
        <f t="shared" si="38"/>
        <v/>
      </c>
      <c r="J288" s="12" t="str">
        <f t="shared" si="39"/>
        <v/>
      </c>
      <c r="K288" s="12" t="str">
        <f t="shared" si="40"/>
        <v/>
      </c>
      <c r="L288" s="12" t="str">
        <f>IFERROR(IF(K288="A",-1,1)*IF(LEN(K288)&gt;0,INDEX(Data[Full Time Home Team Goals],ROWS($J$35:P288))-INDEX(Data[Full Time Away Team Goals],ROWS($J$35:P288)),""),"")</f>
        <v/>
      </c>
      <c r="M288" s="12" t="str">
        <f>IF(ISNUMBER(L288),ROWS($L$35:L288),"")</f>
        <v/>
      </c>
      <c r="N288" s="12" t="str">
        <f>IFERROR(SMALL($M$35:$M$414,ROWS($M$35:M288)),"")</f>
        <v/>
      </c>
      <c r="O288" s="12" t="str">
        <f t="shared" si="41"/>
        <v/>
      </c>
      <c r="P288" s="12" t="str">
        <f t="shared" si="42"/>
        <v/>
      </c>
      <c r="Q288" s="12" t="str">
        <f t="shared" si="43"/>
        <v/>
      </c>
      <c r="R288" s="12" t="str">
        <f t="shared" si="44"/>
        <v/>
      </c>
      <c r="S288" s="12" t="str">
        <f t="shared" si="45"/>
        <v/>
      </c>
      <c r="T288" s="12" t="str">
        <f t="shared" si="46"/>
        <v/>
      </c>
    </row>
    <row r="289" spans="1:20" x14ac:dyDescent="0.2">
      <c r="A289" s="27">
        <v>42056</v>
      </c>
      <c r="B289" s="12">
        <v>28</v>
      </c>
      <c r="C289" s="12" t="s">
        <v>29</v>
      </c>
      <c r="D289" s="12" t="s">
        <v>28</v>
      </c>
      <c r="E289" s="12" t="str">
        <f t="shared" si="37"/>
        <v/>
      </c>
      <c r="F289" s="12" t="str">
        <f>IFERROR(IF(E289="A",-1,1)*IF(LEN(E289)&gt;0,INDEX(Data[Full Time Home Team Goals],ROWS($J$35:J289))-INDEX(Data[Full Time Away Team Goals],ROWS($J$35:J289)),""),"")</f>
        <v/>
      </c>
      <c r="G289" s="12" t="str">
        <f>IF(ISNUMBER(F289),ROWS($F$35:F289),"")</f>
        <v/>
      </c>
      <c r="H289" s="12" t="str">
        <f>IFERROR(SMALL($G$35:$G$414,ROWS($G$35:G289)),"")</f>
        <v/>
      </c>
      <c r="I289" s="12" t="str">
        <f t="shared" si="38"/>
        <v/>
      </c>
      <c r="J289" s="12" t="str">
        <f t="shared" si="39"/>
        <v/>
      </c>
      <c r="K289" s="12" t="str">
        <f t="shared" si="40"/>
        <v/>
      </c>
      <c r="L289" s="12" t="str">
        <f>IFERROR(IF(K289="A",-1,1)*IF(LEN(K289)&gt;0,INDEX(Data[Full Time Home Team Goals],ROWS($J$35:P289))-INDEX(Data[Full Time Away Team Goals],ROWS($J$35:P289)),""),"")</f>
        <v/>
      </c>
      <c r="M289" s="12" t="str">
        <f>IF(ISNUMBER(L289),ROWS($L$35:L289),"")</f>
        <v/>
      </c>
      <c r="N289" s="12" t="str">
        <f>IFERROR(SMALL($M$35:$M$414,ROWS($M$35:M289)),"")</f>
        <v/>
      </c>
      <c r="O289" s="12" t="str">
        <f t="shared" si="41"/>
        <v/>
      </c>
      <c r="P289" s="12" t="str">
        <f t="shared" si="42"/>
        <v/>
      </c>
      <c r="Q289" s="12" t="str">
        <f t="shared" si="43"/>
        <v/>
      </c>
      <c r="R289" s="12" t="str">
        <f t="shared" si="44"/>
        <v/>
      </c>
      <c r="S289" s="12" t="str">
        <f t="shared" si="45"/>
        <v/>
      </c>
      <c r="T289" s="12" t="str">
        <f t="shared" si="46"/>
        <v/>
      </c>
    </row>
    <row r="290" spans="1:20" x14ac:dyDescent="0.2">
      <c r="A290" s="27">
        <v>42056</v>
      </c>
      <c r="B290" s="12">
        <v>28</v>
      </c>
      <c r="C290" s="12" t="s">
        <v>20</v>
      </c>
      <c r="D290" s="12" t="s">
        <v>19</v>
      </c>
      <c r="E290" s="12" t="str">
        <f t="shared" si="37"/>
        <v/>
      </c>
      <c r="F290" s="12" t="str">
        <f>IFERROR(IF(E290="A",-1,1)*IF(LEN(E290)&gt;0,INDEX(Data[Full Time Home Team Goals],ROWS($J$35:J290))-INDEX(Data[Full Time Away Team Goals],ROWS($J$35:J290)),""),"")</f>
        <v/>
      </c>
      <c r="G290" s="12" t="str">
        <f>IF(ISNUMBER(F290),ROWS($F$35:F290),"")</f>
        <v/>
      </c>
      <c r="H290" s="12" t="str">
        <f>IFERROR(SMALL($G$35:$G$414,ROWS($G$35:G290)),"")</f>
        <v/>
      </c>
      <c r="I290" s="12" t="str">
        <f t="shared" si="38"/>
        <v/>
      </c>
      <c r="J290" s="12" t="str">
        <f t="shared" si="39"/>
        <v/>
      </c>
      <c r="K290" s="12" t="str">
        <f t="shared" si="40"/>
        <v/>
      </c>
      <c r="L290" s="12" t="str">
        <f>IFERROR(IF(K290="A",-1,1)*IF(LEN(K290)&gt;0,INDEX(Data[Full Time Home Team Goals],ROWS($J$35:P290))-INDEX(Data[Full Time Away Team Goals],ROWS($J$35:P290)),""),"")</f>
        <v/>
      </c>
      <c r="M290" s="12" t="str">
        <f>IF(ISNUMBER(L290),ROWS($L$35:L290),"")</f>
        <v/>
      </c>
      <c r="N290" s="12" t="str">
        <f>IFERROR(SMALL($M$35:$M$414,ROWS($M$35:M290)),"")</f>
        <v/>
      </c>
      <c r="O290" s="12" t="str">
        <f t="shared" si="41"/>
        <v/>
      </c>
      <c r="P290" s="12" t="str">
        <f t="shared" si="42"/>
        <v/>
      </c>
      <c r="Q290" s="12" t="str">
        <f t="shared" si="43"/>
        <v/>
      </c>
      <c r="R290" s="12" t="str">
        <f t="shared" si="44"/>
        <v/>
      </c>
      <c r="S290" s="12" t="str">
        <f t="shared" si="45"/>
        <v/>
      </c>
      <c r="T290" s="12" t="str">
        <f t="shared" si="46"/>
        <v/>
      </c>
    </row>
    <row r="291" spans="1:20" x14ac:dyDescent="0.2">
      <c r="A291" s="27">
        <v>42056</v>
      </c>
      <c r="B291" s="12">
        <v>28</v>
      </c>
      <c r="C291" s="12" t="s">
        <v>11</v>
      </c>
      <c r="D291" s="12" t="s">
        <v>10</v>
      </c>
      <c r="E291" s="12" t="str">
        <f t="shared" si="37"/>
        <v>A</v>
      </c>
      <c r="F291" s="12">
        <f>IFERROR(IF(E291="A",-1,1)*IF(LEN(E291)&gt;0,INDEX(Data[Full Time Home Team Goals],ROWS($J$35:J291))-INDEX(Data[Full Time Away Team Goals],ROWS($J$35:J291)),""),"")</f>
        <v>-1</v>
      </c>
      <c r="G291" s="12">
        <f>IF(ISNUMBER(F291),ROWS($F$35:F291),"")</f>
        <v>257</v>
      </c>
      <c r="H291" s="12" t="str">
        <f>IFERROR(SMALL($G$35:$G$414,ROWS($G$35:G291)),"")</f>
        <v/>
      </c>
      <c r="I291" s="12" t="str">
        <f t="shared" si="38"/>
        <v/>
      </c>
      <c r="J291" s="12" t="str">
        <f t="shared" si="39"/>
        <v/>
      </c>
      <c r="K291" s="12" t="str">
        <f t="shared" si="40"/>
        <v>H</v>
      </c>
      <c r="L291" s="12">
        <f>IFERROR(IF(K291="A",-1,1)*IF(LEN(K291)&gt;0,INDEX(Data[Full Time Home Team Goals],ROWS($J$35:P291))-INDEX(Data[Full Time Away Team Goals],ROWS($J$35:P291)),""),"")</f>
        <v>1</v>
      </c>
      <c r="M291" s="12">
        <f>IF(ISNUMBER(L291),ROWS($L$35:L291),"")</f>
        <v>257</v>
      </c>
      <c r="N291" s="12" t="str">
        <f>IFERROR(SMALL($M$35:$M$414,ROWS($M$35:M291)),"")</f>
        <v/>
      </c>
      <c r="O291" s="12" t="str">
        <f t="shared" si="41"/>
        <v/>
      </c>
      <c r="P291" s="12" t="str">
        <f t="shared" si="42"/>
        <v/>
      </c>
      <c r="Q291" s="12" t="str">
        <f t="shared" si="43"/>
        <v/>
      </c>
      <c r="R291" s="12" t="str">
        <f t="shared" si="44"/>
        <v/>
      </c>
      <c r="S291" s="12" t="str">
        <f t="shared" si="45"/>
        <v/>
      </c>
      <c r="T291" s="12" t="str">
        <f t="shared" si="46"/>
        <v/>
      </c>
    </row>
    <row r="292" spans="1:20" x14ac:dyDescent="0.2">
      <c r="A292" s="27">
        <v>42057</v>
      </c>
      <c r="B292" s="12">
        <v>29</v>
      </c>
      <c r="C292" s="12" t="s">
        <v>7</v>
      </c>
      <c r="D292" s="12" t="s">
        <v>6</v>
      </c>
      <c r="E292" s="12" t="str">
        <f t="shared" ref="E292:E355" si="47">IF($E$34=C292,"H",IF($E$34=D292,"A",""))</f>
        <v/>
      </c>
      <c r="F292" s="12" t="str">
        <f>IFERROR(IF(E292="A",-1,1)*IF(LEN(E292)&gt;0,INDEX(Data[Full Time Home Team Goals],ROWS($J$35:J292))-INDEX(Data[Full Time Away Team Goals],ROWS($J$35:J292)),""),"")</f>
        <v/>
      </c>
      <c r="G292" s="12" t="str">
        <f>IF(ISNUMBER(F292),ROWS($F$35:F292),"")</f>
        <v/>
      </c>
      <c r="H292" s="12" t="str">
        <f>IFERROR(SMALL($G$35:$G$414,ROWS($G$35:G292)),"")</f>
        <v/>
      </c>
      <c r="I292" s="12" t="str">
        <f t="shared" ref="I292:I355" si="48">IFERROR(INDEX($F$35:$F$414,H292),"")</f>
        <v/>
      </c>
      <c r="J292" s="12" t="str">
        <f t="shared" ref="J292:J355" si="49">IF(I292&lt;&gt;"",IF(I292&gt;0,"W",IF(I292=0,"D","L")),"")</f>
        <v/>
      </c>
      <c r="K292" s="12" t="str">
        <f t="shared" ref="K292:K355" si="50">IF($K$34=C292,"H",IF($K$34=D292,"A",""))</f>
        <v/>
      </c>
      <c r="L292" s="12" t="str">
        <f>IFERROR(IF(K292="A",-1,1)*IF(LEN(K292)&gt;0,INDEX(Data[Full Time Home Team Goals],ROWS($J$35:P292))-INDEX(Data[Full Time Away Team Goals],ROWS($J$35:P292)),""),"")</f>
        <v/>
      </c>
      <c r="M292" s="12" t="str">
        <f>IF(ISNUMBER(L292),ROWS($L$35:L292),"")</f>
        <v/>
      </c>
      <c r="N292" s="12" t="str">
        <f>IFERROR(SMALL($M$35:$M$414,ROWS($M$35:M292)),"")</f>
        <v/>
      </c>
      <c r="O292" s="12" t="str">
        <f t="shared" ref="O292:O355" si="51">IFERROR(INDEX($L$35:$L$414,N292),"")</f>
        <v/>
      </c>
      <c r="P292" s="12" t="str">
        <f t="shared" ref="P292:P355" si="52">IF(O292&lt;&gt;"",IF(O292&gt;0,"W",IF(O292=0,"D","L")),"")</f>
        <v/>
      </c>
      <c r="Q292" s="12" t="str">
        <f t="shared" ref="Q292:Q355" si="53">IF(AND(I292&lt;&gt;"",$D$31&lt;&gt;"-"),IF(I292&gt;0,1,""),"")</f>
        <v/>
      </c>
      <c r="R292" s="12" t="str">
        <f t="shared" ref="R292:R355" si="54">IF(AND(I292&lt;&gt;"",$D$31&lt;&gt;"-"),IF(I292&lt;0,-1,""),"")</f>
        <v/>
      </c>
      <c r="S292" s="12" t="str">
        <f t="shared" ref="S292:S355" si="55">IF(AND(O292&lt;&gt;"",$D$31&lt;&gt;"-"),IF(O292&gt;0,1,""),"")</f>
        <v/>
      </c>
      <c r="T292" s="12" t="str">
        <f t="shared" ref="T292:T355" si="56">IF(AND(O292&lt;&gt;"",$D$31&lt;&gt;"-"),IF(O292&lt;0,-1,""),"")</f>
        <v/>
      </c>
    </row>
    <row r="293" spans="1:20" x14ac:dyDescent="0.2">
      <c r="A293" s="27">
        <v>42057</v>
      </c>
      <c r="B293" s="12">
        <v>29</v>
      </c>
      <c r="C293" s="12" t="s">
        <v>26</v>
      </c>
      <c r="D293" s="12" t="s">
        <v>25</v>
      </c>
      <c r="E293" s="12" t="str">
        <f t="shared" si="47"/>
        <v/>
      </c>
      <c r="F293" s="12" t="str">
        <f>IFERROR(IF(E293="A",-1,1)*IF(LEN(E293)&gt;0,INDEX(Data[Full Time Home Team Goals],ROWS($J$35:J293))-INDEX(Data[Full Time Away Team Goals],ROWS($J$35:J293)),""),"")</f>
        <v/>
      </c>
      <c r="G293" s="12" t="str">
        <f>IF(ISNUMBER(F293),ROWS($F$35:F293),"")</f>
        <v/>
      </c>
      <c r="H293" s="12" t="str">
        <f>IFERROR(SMALL($G$35:$G$414,ROWS($G$35:G293)),"")</f>
        <v/>
      </c>
      <c r="I293" s="12" t="str">
        <f t="shared" si="48"/>
        <v/>
      </c>
      <c r="J293" s="12" t="str">
        <f t="shared" si="49"/>
        <v/>
      </c>
      <c r="K293" s="12" t="str">
        <f t="shared" si="50"/>
        <v/>
      </c>
      <c r="L293" s="12" t="str">
        <f>IFERROR(IF(K293="A",-1,1)*IF(LEN(K293)&gt;0,INDEX(Data[Full Time Home Team Goals],ROWS($J$35:P293))-INDEX(Data[Full Time Away Team Goals],ROWS($J$35:P293)),""),"")</f>
        <v/>
      </c>
      <c r="M293" s="12" t="str">
        <f>IF(ISNUMBER(L293),ROWS($L$35:L293),"")</f>
        <v/>
      </c>
      <c r="N293" s="12" t="str">
        <f>IFERROR(SMALL($M$35:$M$414,ROWS($M$35:M293)),"")</f>
        <v/>
      </c>
      <c r="O293" s="12" t="str">
        <f t="shared" si="51"/>
        <v/>
      </c>
      <c r="P293" s="12" t="str">
        <f t="shared" si="52"/>
        <v/>
      </c>
      <c r="Q293" s="12" t="str">
        <f t="shared" si="53"/>
        <v/>
      </c>
      <c r="R293" s="12" t="str">
        <f t="shared" si="54"/>
        <v/>
      </c>
      <c r="S293" s="12" t="str">
        <f t="shared" si="55"/>
        <v/>
      </c>
      <c r="T293" s="12" t="str">
        <f t="shared" si="56"/>
        <v/>
      </c>
    </row>
    <row r="294" spans="1:20" x14ac:dyDescent="0.2">
      <c r="A294" s="27">
        <v>42057</v>
      </c>
      <c r="B294" s="12">
        <v>29</v>
      </c>
      <c r="C294" s="12" t="s">
        <v>23</v>
      </c>
      <c r="D294" s="12" t="s">
        <v>22</v>
      </c>
      <c r="E294" s="12" t="str">
        <f t="shared" si="47"/>
        <v/>
      </c>
      <c r="F294" s="12" t="str">
        <f>IFERROR(IF(E294="A",-1,1)*IF(LEN(E294)&gt;0,INDEX(Data[Full Time Home Team Goals],ROWS($J$35:J294))-INDEX(Data[Full Time Away Team Goals],ROWS($J$35:J294)),""),"")</f>
        <v/>
      </c>
      <c r="G294" s="12" t="str">
        <f>IF(ISNUMBER(F294),ROWS($F$35:F294),"")</f>
        <v/>
      </c>
      <c r="H294" s="12" t="str">
        <f>IFERROR(SMALL($G$35:$G$414,ROWS($G$35:G294)),"")</f>
        <v/>
      </c>
      <c r="I294" s="12" t="str">
        <f t="shared" si="48"/>
        <v/>
      </c>
      <c r="J294" s="12" t="str">
        <f t="shared" si="49"/>
        <v/>
      </c>
      <c r="K294" s="12" t="str">
        <f t="shared" si="50"/>
        <v/>
      </c>
      <c r="L294" s="12" t="str">
        <f>IFERROR(IF(K294="A",-1,1)*IF(LEN(K294)&gt;0,INDEX(Data[Full Time Home Team Goals],ROWS($J$35:P294))-INDEX(Data[Full Time Away Team Goals],ROWS($J$35:P294)),""),"")</f>
        <v/>
      </c>
      <c r="M294" s="12" t="str">
        <f>IF(ISNUMBER(L294),ROWS($L$35:L294),"")</f>
        <v/>
      </c>
      <c r="N294" s="12" t="str">
        <f>IFERROR(SMALL($M$35:$M$414,ROWS($M$35:M294)),"")</f>
        <v/>
      </c>
      <c r="O294" s="12" t="str">
        <f t="shared" si="51"/>
        <v/>
      </c>
      <c r="P294" s="12" t="str">
        <f t="shared" si="52"/>
        <v/>
      </c>
      <c r="Q294" s="12" t="str">
        <f t="shared" si="53"/>
        <v/>
      </c>
      <c r="R294" s="12" t="str">
        <f t="shared" si="54"/>
        <v/>
      </c>
      <c r="S294" s="12" t="str">
        <f t="shared" si="55"/>
        <v/>
      </c>
      <c r="T294" s="12" t="str">
        <f t="shared" si="56"/>
        <v/>
      </c>
    </row>
    <row r="295" spans="1:20" x14ac:dyDescent="0.2">
      <c r="A295" s="27">
        <v>42063</v>
      </c>
      <c r="B295" s="12">
        <v>29</v>
      </c>
      <c r="C295" s="12" t="s">
        <v>31</v>
      </c>
      <c r="D295" s="12" t="s">
        <v>11</v>
      </c>
      <c r="E295" s="12" t="str">
        <f t="shared" si="47"/>
        <v/>
      </c>
      <c r="F295" s="12" t="str">
        <f>IFERROR(IF(E295="A",-1,1)*IF(LEN(E295)&gt;0,INDEX(Data[Full Time Home Team Goals],ROWS($J$35:J295))-INDEX(Data[Full Time Away Team Goals],ROWS($J$35:J295)),""),"")</f>
        <v/>
      </c>
      <c r="G295" s="12" t="str">
        <f>IF(ISNUMBER(F295),ROWS($F$35:F295),"")</f>
        <v/>
      </c>
      <c r="H295" s="12" t="str">
        <f>IFERROR(SMALL($G$35:$G$414,ROWS($G$35:G295)),"")</f>
        <v/>
      </c>
      <c r="I295" s="12" t="str">
        <f t="shared" si="48"/>
        <v/>
      </c>
      <c r="J295" s="12" t="str">
        <f t="shared" si="49"/>
        <v/>
      </c>
      <c r="K295" s="12" t="str">
        <f t="shared" si="50"/>
        <v>A</v>
      </c>
      <c r="L295" s="12">
        <f>IFERROR(IF(K295="A",-1,1)*IF(LEN(K295)&gt;0,INDEX(Data[Full Time Home Team Goals],ROWS($J$35:P295))-INDEX(Data[Full Time Away Team Goals],ROWS($J$35:P295)),""),"")</f>
        <v>1</v>
      </c>
      <c r="M295" s="12">
        <f>IF(ISNUMBER(L295),ROWS($L$35:L295),"")</f>
        <v>261</v>
      </c>
      <c r="N295" s="12" t="str">
        <f>IFERROR(SMALL($M$35:$M$414,ROWS($M$35:M295)),"")</f>
        <v/>
      </c>
      <c r="O295" s="12" t="str">
        <f t="shared" si="51"/>
        <v/>
      </c>
      <c r="P295" s="12" t="str">
        <f t="shared" si="52"/>
        <v/>
      </c>
      <c r="Q295" s="12" t="str">
        <f t="shared" si="53"/>
        <v/>
      </c>
      <c r="R295" s="12" t="str">
        <f t="shared" si="54"/>
        <v/>
      </c>
      <c r="S295" s="12" t="str">
        <f t="shared" si="55"/>
        <v/>
      </c>
      <c r="T295" s="12" t="str">
        <f t="shared" si="56"/>
        <v/>
      </c>
    </row>
    <row r="296" spans="1:20" x14ac:dyDescent="0.2">
      <c r="A296" s="27">
        <v>42063</v>
      </c>
      <c r="B296" s="12">
        <v>29</v>
      </c>
      <c r="C296" s="12" t="s">
        <v>10</v>
      </c>
      <c r="D296" s="12" t="s">
        <v>20</v>
      </c>
      <c r="E296" s="12" t="str">
        <f t="shared" si="47"/>
        <v>H</v>
      </c>
      <c r="F296" s="12">
        <f>IFERROR(IF(E296="A",-1,1)*IF(LEN(E296)&gt;0,INDEX(Data[Full Time Home Team Goals],ROWS($J$35:J296))-INDEX(Data[Full Time Away Team Goals],ROWS($J$35:J296)),""),"")</f>
        <v>2</v>
      </c>
      <c r="G296" s="12">
        <f>IF(ISNUMBER(F296),ROWS($F$35:F296),"")</f>
        <v>262</v>
      </c>
      <c r="H296" s="12" t="str">
        <f>IFERROR(SMALL($G$35:$G$414,ROWS($G$35:G296)),"")</f>
        <v/>
      </c>
      <c r="I296" s="12" t="str">
        <f t="shared" si="48"/>
        <v/>
      </c>
      <c r="J296" s="12" t="str">
        <f t="shared" si="49"/>
        <v/>
      </c>
      <c r="K296" s="12" t="str">
        <f t="shared" si="50"/>
        <v/>
      </c>
      <c r="L296" s="12" t="str">
        <f>IFERROR(IF(K296="A",-1,1)*IF(LEN(K296)&gt;0,INDEX(Data[Full Time Home Team Goals],ROWS($J$35:P296))-INDEX(Data[Full Time Away Team Goals],ROWS($J$35:P296)),""),"")</f>
        <v/>
      </c>
      <c r="M296" s="12" t="str">
        <f>IF(ISNUMBER(L296),ROWS($L$35:L296),"")</f>
        <v/>
      </c>
      <c r="N296" s="12" t="str">
        <f>IFERROR(SMALL($M$35:$M$414,ROWS($M$35:M296)),"")</f>
        <v/>
      </c>
      <c r="O296" s="12" t="str">
        <f t="shared" si="51"/>
        <v/>
      </c>
      <c r="P296" s="12" t="str">
        <f t="shared" si="52"/>
        <v/>
      </c>
      <c r="Q296" s="12" t="str">
        <f t="shared" si="53"/>
        <v/>
      </c>
      <c r="R296" s="12" t="str">
        <f t="shared" si="54"/>
        <v/>
      </c>
      <c r="S296" s="12" t="str">
        <f t="shared" si="55"/>
        <v/>
      </c>
      <c r="T296" s="12" t="str">
        <f t="shared" si="56"/>
        <v/>
      </c>
    </row>
    <row r="297" spans="1:20" x14ac:dyDescent="0.2">
      <c r="A297" s="27">
        <v>42063</v>
      </c>
      <c r="B297" s="12">
        <v>29</v>
      </c>
      <c r="C297" s="12" t="s">
        <v>28</v>
      </c>
      <c r="D297" s="12" t="s">
        <v>17</v>
      </c>
      <c r="E297" s="12" t="str">
        <f t="shared" si="47"/>
        <v/>
      </c>
      <c r="F297" s="12" t="str">
        <f>IFERROR(IF(E297="A",-1,1)*IF(LEN(E297)&gt;0,INDEX(Data[Full Time Home Team Goals],ROWS($J$35:J297))-INDEX(Data[Full Time Away Team Goals],ROWS($J$35:J297)),""),"")</f>
        <v/>
      </c>
      <c r="G297" s="12" t="str">
        <f>IF(ISNUMBER(F297),ROWS($F$35:F297),"")</f>
        <v/>
      </c>
      <c r="H297" s="12" t="str">
        <f>IFERROR(SMALL($G$35:$G$414,ROWS($G$35:G297)),"")</f>
        <v/>
      </c>
      <c r="I297" s="12" t="str">
        <f t="shared" si="48"/>
        <v/>
      </c>
      <c r="J297" s="12" t="str">
        <f t="shared" si="49"/>
        <v/>
      </c>
      <c r="K297" s="12" t="str">
        <f t="shared" si="50"/>
        <v/>
      </c>
      <c r="L297" s="12" t="str">
        <f>IFERROR(IF(K297="A",-1,1)*IF(LEN(K297)&gt;0,INDEX(Data[Full Time Home Team Goals],ROWS($J$35:P297))-INDEX(Data[Full Time Away Team Goals],ROWS($J$35:P297)),""),"")</f>
        <v/>
      </c>
      <c r="M297" s="12" t="str">
        <f>IF(ISNUMBER(L297),ROWS($L$35:L297),"")</f>
        <v/>
      </c>
      <c r="N297" s="12" t="str">
        <f>IFERROR(SMALL($M$35:$M$414,ROWS($M$35:M297)),"")</f>
        <v/>
      </c>
      <c r="O297" s="12" t="str">
        <f t="shared" si="51"/>
        <v/>
      </c>
      <c r="P297" s="12" t="str">
        <f t="shared" si="52"/>
        <v/>
      </c>
      <c r="Q297" s="12" t="str">
        <f t="shared" si="53"/>
        <v/>
      </c>
      <c r="R297" s="12" t="str">
        <f t="shared" si="54"/>
        <v/>
      </c>
      <c r="S297" s="12" t="str">
        <f t="shared" si="55"/>
        <v/>
      </c>
      <c r="T297" s="12" t="str">
        <f t="shared" si="56"/>
        <v/>
      </c>
    </row>
    <row r="298" spans="1:20" x14ac:dyDescent="0.2">
      <c r="A298" s="27">
        <v>42063</v>
      </c>
      <c r="B298" s="12">
        <v>29</v>
      </c>
      <c r="C298" s="12" t="s">
        <v>16</v>
      </c>
      <c r="D298" s="12" t="s">
        <v>14</v>
      </c>
      <c r="E298" s="12" t="str">
        <f t="shared" si="47"/>
        <v/>
      </c>
      <c r="F298" s="12" t="str">
        <f>IFERROR(IF(E298="A",-1,1)*IF(LEN(E298)&gt;0,INDEX(Data[Full Time Home Team Goals],ROWS($J$35:J298))-INDEX(Data[Full Time Away Team Goals],ROWS($J$35:J298)),""),"")</f>
        <v/>
      </c>
      <c r="G298" s="12" t="str">
        <f>IF(ISNUMBER(F298),ROWS($F$35:F298),"")</f>
        <v/>
      </c>
      <c r="H298" s="12" t="str">
        <f>IFERROR(SMALL($G$35:$G$414,ROWS($G$35:G298)),"")</f>
        <v/>
      </c>
      <c r="I298" s="12" t="str">
        <f t="shared" si="48"/>
        <v/>
      </c>
      <c r="J298" s="12" t="str">
        <f t="shared" si="49"/>
        <v/>
      </c>
      <c r="K298" s="12" t="str">
        <f t="shared" si="50"/>
        <v/>
      </c>
      <c r="L298" s="12" t="str">
        <f>IFERROR(IF(K298="A",-1,1)*IF(LEN(K298)&gt;0,INDEX(Data[Full Time Home Team Goals],ROWS($J$35:P298))-INDEX(Data[Full Time Away Team Goals],ROWS($J$35:P298)),""),"")</f>
        <v/>
      </c>
      <c r="M298" s="12" t="str">
        <f>IF(ISNUMBER(L298),ROWS($L$35:L298),"")</f>
        <v/>
      </c>
      <c r="N298" s="12" t="str">
        <f>IFERROR(SMALL($M$35:$M$414,ROWS($M$35:M298)),"")</f>
        <v/>
      </c>
      <c r="O298" s="12" t="str">
        <f t="shared" si="51"/>
        <v/>
      </c>
      <c r="P298" s="12" t="str">
        <f t="shared" si="52"/>
        <v/>
      </c>
      <c r="Q298" s="12" t="str">
        <f t="shared" si="53"/>
        <v/>
      </c>
      <c r="R298" s="12" t="str">
        <f t="shared" si="54"/>
        <v/>
      </c>
      <c r="S298" s="12" t="str">
        <f t="shared" si="55"/>
        <v/>
      </c>
      <c r="T298" s="12" t="str">
        <f t="shared" si="56"/>
        <v/>
      </c>
    </row>
    <row r="299" spans="1:20" x14ac:dyDescent="0.2">
      <c r="A299" s="27">
        <v>42063</v>
      </c>
      <c r="B299" s="12">
        <v>29</v>
      </c>
      <c r="C299" s="12" t="s">
        <v>19</v>
      </c>
      <c r="D299" s="12" t="s">
        <v>26</v>
      </c>
      <c r="E299" s="12" t="str">
        <f t="shared" si="47"/>
        <v/>
      </c>
      <c r="F299" s="12" t="str">
        <f>IFERROR(IF(E299="A",-1,1)*IF(LEN(E299)&gt;0,INDEX(Data[Full Time Home Team Goals],ROWS($J$35:J299))-INDEX(Data[Full Time Away Team Goals],ROWS($J$35:J299)),""),"")</f>
        <v/>
      </c>
      <c r="G299" s="12" t="str">
        <f>IF(ISNUMBER(F299),ROWS($F$35:F299),"")</f>
        <v/>
      </c>
      <c r="H299" s="12" t="str">
        <f>IFERROR(SMALL($G$35:$G$414,ROWS($G$35:G299)),"")</f>
        <v/>
      </c>
      <c r="I299" s="12" t="str">
        <f t="shared" si="48"/>
        <v/>
      </c>
      <c r="J299" s="12" t="str">
        <f t="shared" si="49"/>
        <v/>
      </c>
      <c r="K299" s="12" t="str">
        <f t="shared" si="50"/>
        <v/>
      </c>
      <c r="L299" s="12" t="str">
        <f>IFERROR(IF(K299="A",-1,1)*IF(LEN(K299)&gt;0,INDEX(Data[Full Time Home Team Goals],ROWS($J$35:P299))-INDEX(Data[Full Time Away Team Goals],ROWS($J$35:P299)),""),"")</f>
        <v/>
      </c>
      <c r="M299" s="12" t="str">
        <f>IF(ISNUMBER(L299),ROWS($L$35:L299),"")</f>
        <v/>
      </c>
      <c r="N299" s="12" t="str">
        <f>IFERROR(SMALL($M$35:$M$414,ROWS($M$35:M299)),"")</f>
        <v/>
      </c>
      <c r="O299" s="12" t="str">
        <f t="shared" si="51"/>
        <v/>
      </c>
      <c r="P299" s="12" t="str">
        <f t="shared" si="52"/>
        <v/>
      </c>
      <c r="Q299" s="12" t="str">
        <f t="shared" si="53"/>
        <v/>
      </c>
      <c r="R299" s="12" t="str">
        <f t="shared" si="54"/>
        <v/>
      </c>
      <c r="S299" s="12" t="str">
        <f t="shared" si="55"/>
        <v/>
      </c>
      <c r="T299" s="12" t="str">
        <f t="shared" si="56"/>
        <v/>
      </c>
    </row>
    <row r="300" spans="1:20" x14ac:dyDescent="0.2">
      <c r="A300" s="27">
        <v>42063</v>
      </c>
      <c r="B300" s="12">
        <v>29</v>
      </c>
      <c r="C300" s="12" t="s">
        <v>22</v>
      </c>
      <c r="D300" s="12" t="s">
        <v>2</v>
      </c>
      <c r="E300" s="12" t="str">
        <f t="shared" si="47"/>
        <v/>
      </c>
      <c r="F300" s="12" t="str">
        <f>IFERROR(IF(E300="A",-1,1)*IF(LEN(E300)&gt;0,INDEX(Data[Full Time Home Team Goals],ROWS($J$35:J300))-INDEX(Data[Full Time Away Team Goals],ROWS($J$35:J300)),""),"")</f>
        <v/>
      </c>
      <c r="G300" s="12" t="str">
        <f>IF(ISNUMBER(F300),ROWS($F$35:F300),"")</f>
        <v/>
      </c>
      <c r="H300" s="12" t="str">
        <f>IFERROR(SMALL($G$35:$G$414,ROWS($G$35:G300)),"")</f>
        <v/>
      </c>
      <c r="I300" s="12" t="str">
        <f t="shared" si="48"/>
        <v/>
      </c>
      <c r="J300" s="12" t="str">
        <f t="shared" si="49"/>
        <v/>
      </c>
      <c r="K300" s="12" t="str">
        <f t="shared" si="50"/>
        <v/>
      </c>
      <c r="L300" s="12" t="str">
        <f>IFERROR(IF(K300="A",-1,1)*IF(LEN(K300)&gt;0,INDEX(Data[Full Time Home Team Goals],ROWS($J$35:P300))-INDEX(Data[Full Time Away Team Goals],ROWS($J$35:P300)),""),"")</f>
        <v/>
      </c>
      <c r="M300" s="12" t="str">
        <f>IF(ISNUMBER(L300),ROWS($L$35:L300),"")</f>
        <v/>
      </c>
      <c r="N300" s="12" t="str">
        <f>IFERROR(SMALL($M$35:$M$414,ROWS($M$35:M300)),"")</f>
        <v/>
      </c>
      <c r="O300" s="12" t="str">
        <f t="shared" si="51"/>
        <v/>
      </c>
      <c r="P300" s="12" t="str">
        <f t="shared" si="52"/>
        <v/>
      </c>
      <c r="Q300" s="12" t="str">
        <f t="shared" si="53"/>
        <v/>
      </c>
      <c r="R300" s="12" t="str">
        <f t="shared" si="54"/>
        <v/>
      </c>
      <c r="S300" s="12" t="str">
        <f t="shared" si="55"/>
        <v/>
      </c>
      <c r="T300" s="12" t="str">
        <f t="shared" si="56"/>
        <v/>
      </c>
    </row>
    <row r="301" spans="1:20" x14ac:dyDescent="0.2">
      <c r="A301" s="27">
        <v>42064</v>
      </c>
      <c r="B301" s="12">
        <v>30</v>
      </c>
      <c r="C301" s="12" t="s">
        <v>1</v>
      </c>
      <c r="D301" s="12" t="s">
        <v>7</v>
      </c>
      <c r="E301" s="12" t="str">
        <f t="shared" si="47"/>
        <v/>
      </c>
      <c r="F301" s="12" t="str">
        <f>IFERROR(IF(E301="A",-1,1)*IF(LEN(E301)&gt;0,INDEX(Data[Full Time Home Team Goals],ROWS($J$35:J301))-INDEX(Data[Full Time Away Team Goals],ROWS($J$35:J301)),""),"")</f>
        <v/>
      </c>
      <c r="G301" s="12" t="str">
        <f>IF(ISNUMBER(F301),ROWS($F$35:F301),"")</f>
        <v/>
      </c>
      <c r="H301" s="12" t="str">
        <f>IFERROR(SMALL($G$35:$G$414,ROWS($G$35:G301)),"")</f>
        <v/>
      </c>
      <c r="I301" s="12" t="str">
        <f t="shared" si="48"/>
        <v/>
      </c>
      <c r="J301" s="12" t="str">
        <f t="shared" si="49"/>
        <v/>
      </c>
      <c r="K301" s="12" t="str">
        <f t="shared" si="50"/>
        <v/>
      </c>
      <c r="L301" s="12" t="str">
        <f>IFERROR(IF(K301="A",-1,1)*IF(LEN(K301)&gt;0,INDEX(Data[Full Time Home Team Goals],ROWS($J$35:P301))-INDEX(Data[Full Time Away Team Goals],ROWS($J$35:P301)),""),"")</f>
        <v/>
      </c>
      <c r="M301" s="12" t="str">
        <f>IF(ISNUMBER(L301),ROWS($L$35:L301),"")</f>
        <v/>
      </c>
      <c r="N301" s="12" t="str">
        <f>IFERROR(SMALL($M$35:$M$414,ROWS($M$35:M301)),"")</f>
        <v/>
      </c>
      <c r="O301" s="12" t="str">
        <f t="shared" si="51"/>
        <v/>
      </c>
      <c r="P301" s="12" t="str">
        <f t="shared" si="52"/>
        <v/>
      </c>
      <c r="Q301" s="12" t="str">
        <f t="shared" si="53"/>
        <v/>
      </c>
      <c r="R301" s="12" t="str">
        <f t="shared" si="54"/>
        <v/>
      </c>
      <c r="S301" s="12" t="str">
        <f t="shared" si="55"/>
        <v/>
      </c>
      <c r="T301" s="12" t="str">
        <f t="shared" si="56"/>
        <v/>
      </c>
    </row>
    <row r="302" spans="1:20" x14ac:dyDescent="0.2">
      <c r="A302" s="27">
        <v>42064</v>
      </c>
      <c r="B302" s="12">
        <v>30</v>
      </c>
      <c r="C302" s="12" t="s">
        <v>25</v>
      </c>
      <c r="D302" s="12" t="s">
        <v>29</v>
      </c>
      <c r="E302" s="12" t="str">
        <f t="shared" si="47"/>
        <v/>
      </c>
      <c r="F302" s="12" t="str">
        <f>IFERROR(IF(E302="A",-1,1)*IF(LEN(E302)&gt;0,INDEX(Data[Full Time Home Team Goals],ROWS($J$35:J302))-INDEX(Data[Full Time Away Team Goals],ROWS($J$35:J302)),""),"")</f>
        <v/>
      </c>
      <c r="G302" s="12" t="str">
        <f>IF(ISNUMBER(F302),ROWS($F$35:F302),"")</f>
        <v/>
      </c>
      <c r="H302" s="12" t="str">
        <f>IFERROR(SMALL($G$35:$G$414,ROWS($G$35:G302)),"")</f>
        <v/>
      </c>
      <c r="I302" s="12" t="str">
        <f t="shared" si="48"/>
        <v/>
      </c>
      <c r="J302" s="12" t="str">
        <f t="shared" si="49"/>
        <v/>
      </c>
      <c r="K302" s="12" t="str">
        <f t="shared" si="50"/>
        <v/>
      </c>
      <c r="L302" s="12" t="str">
        <f>IFERROR(IF(K302="A",-1,1)*IF(LEN(K302)&gt;0,INDEX(Data[Full Time Home Team Goals],ROWS($J$35:P302))-INDEX(Data[Full Time Away Team Goals],ROWS($J$35:P302)),""),"")</f>
        <v/>
      </c>
      <c r="M302" s="12" t="str">
        <f>IF(ISNUMBER(L302),ROWS($L$35:L302),"")</f>
        <v/>
      </c>
      <c r="N302" s="12" t="str">
        <f>IFERROR(SMALL($M$35:$M$414,ROWS($M$35:M302)),"")</f>
        <v/>
      </c>
      <c r="O302" s="12" t="str">
        <f t="shared" si="51"/>
        <v/>
      </c>
      <c r="P302" s="12" t="str">
        <f t="shared" si="52"/>
        <v/>
      </c>
      <c r="Q302" s="12" t="str">
        <f t="shared" si="53"/>
        <v/>
      </c>
      <c r="R302" s="12" t="str">
        <f t="shared" si="54"/>
        <v/>
      </c>
      <c r="S302" s="12" t="str">
        <f t="shared" si="55"/>
        <v/>
      </c>
      <c r="T302" s="12" t="str">
        <f t="shared" si="56"/>
        <v/>
      </c>
    </row>
    <row r="303" spans="1:20" x14ac:dyDescent="0.2">
      <c r="A303" s="27">
        <v>42066</v>
      </c>
      <c r="B303" s="12">
        <v>30</v>
      </c>
      <c r="C303" s="12" t="s">
        <v>17</v>
      </c>
      <c r="D303" s="12" t="s">
        <v>19</v>
      </c>
      <c r="E303" s="12" t="str">
        <f t="shared" si="47"/>
        <v/>
      </c>
      <c r="F303" s="12" t="str">
        <f>IFERROR(IF(E303="A",-1,1)*IF(LEN(E303)&gt;0,INDEX(Data[Full Time Home Team Goals],ROWS($J$35:J303))-INDEX(Data[Full Time Away Team Goals],ROWS($J$35:J303)),""),"")</f>
        <v/>
      </c>
      <c r="G303" s="12" t="str">
        <f>IF(ISNUMBER(F303),ROWS($F$35:F303),"")</f>
        <v/>
      </c>
      <c r="H303" s="12" t="str">
        <f>IFERROR(SMALL($G$35:$G$414,ROWS($G$35:G303)),"")</f>
        <v/>
      </c>
      <c r="I303" s="12" t="str">
        <f t="shared" si="48"/>
        <v/>
      </c>
      <c r="J303" s="12" t="str">
        <f t="shared" si="49"/>
        <v/>
      </c>
      <c r="K303" s="12" t="str">
        <f t="shared" si="50"/>
        <v/>
      </c>
      <c r="L303" s="12" t="str">
        <f>IFERROR(IF(K303="A",-1,1)*IF(LEN(K303)&gt;0,INDEX(Data[Full Time Home Team Goals],ROWS($J$35:P303))-INDEX(Data[Full Time Away Team Goals],ROWS($J$35:P303)),""),"")</f>
        <v/>
      </c>
      <c r="M303" s="12" t="str">
        <f>IF(ISNUMBER(L303),ROWS($L$35:L303),"")</f>
        <v/>
      </c>
      <c r="N303" s="12" t="str">
        <f>IFERROR(SMALL($M$35:$M$414,ROWS($M$35:M303)),"")</f>
        <v/>
      </c>
      <c r="O303" s="12" t="str">
        <f t="shared" si="51"/>
        <v/>
      </c>
      <c r="P303" s="12" t="str">
        <f t="shared" si="52"/>
        <v/>
      </c>
      <c r="Q303" s="12" t="str">
        <f t="shared" si="53"/>
        <v/>
      </c>
      <c r="R303" s="12" t="str">
        <f t="shared" si="54"/>
        <v/>
      </c>
      <c r="S303" s="12" t="str">
        <f t="shared" si="55"/>
        <v/>
      </c>
      <c r="T303" s="12" t="str">
        <f t="shared" si="56"/>
        <v/>
      </c>
    </row>
    <row r="304" spans="1:20" x14ac:dyDescent="0.2">
      <c r="A304" s="27">
        <v>42066</v>
      </c>
      <c r="B304" s="12">
        <v>30</v>
      </c>
      <c r="C304" s="12" t="s">
        <v>14</v>
      </c>
      <c r="D304" s="12" t="s">
        <v>20</v>
      </c>
      <c r="E304" s="12" t="str">
        <f t="shared" si="47"/>
        <v/>
      </c>
      <c r="F304" s="12" t="str">
        <f>IFERROR(IF(E304="A",-1,1)*IF(LEN(E304)&gt;0,INDEX(Data[Full Time Home Team Goals],ROWS($J$35:J304))-INDEX(Data[Full Time Away Team Goals],ROWS($J$35:J304)),""),"")</f>
        <v/>
      </c>
      <c r="G304" s="12" t="str">
        <f>IF(ISNUMBER(F304),ROWS($F$35:F304),"")</f>
        <v/>
      </c>
      <c r="H304" s="12" t="str">
        <f>IFERROR(SMALL($G$35:$G$414,ROWS($G$35:G304)),"")</f>
        <v/>
      </c>
      <c r="I304" s="12" t="str">
        <f t="shared" si="48"/>
        <v/>
      </c>
      <c r="J304" s="12" t="str">
        <f t="shared" si="49"/>
        <v/>
      </c>
      <c r="K304" s="12" t="str">
        <f t="shared" si="50"/>
        <v/>
      </c>
      <c r="L304" s="12" t="str">
        <f>IFERROR(IF(K304="A",-1,1)*IF(LEN(K304)&gt;0,INDEX(Data[Full Time Home Team Goals],ROWS($J$35:P304))-INDEX(Data[Full Time Away Team Goals],ROWS($J$35:P304)),""),"")</f>
        <v/>
      </c>
      <c r="M304" s="12" t="str">
        <f>IF(ISNUMBER(L304),ROWS($L$35:L304),"")</f>
        <v/>
      </c>
      <c r="N304" s="12" t="str">
        <f>IFERROR(SMALL($M$35:$M$414,ROWS($M$35:M304)),"")</f>
        <v/>
      </c>
      <c r="O304" s="12" t="str">
        <f t="shared" si="51"/>
        <v/>
      </c>
      <c r="P304" s="12" t="str">
        <f t="shared" si="52"/>
        <v/>
      </c>
      <c r="Q304" s="12" t="str">
        <f t="shared" si="53"/>
        <v/>
      </c>
      <c r="R304" s="12" t="str">
        <f t="shared" si="54"/>
        <v/>
      </c>
      <c r="S304" s="12" t="str">
        <f t="shared" si="55"/>
        <v/>
      </c>
      <c r="T304" s="12" t="str">
        <f t="shared" si="56"/>
        <v/>
      </c>
    </row>
    <row r="305" spans="1:20" x14ac:dyDescent="0.2">
      <c r="A305" s="27">
        <v>42066</v>
      </c>
      <c r="B305" s="12">
        <v>30</v>
      </c>
      <c r="C305" s="12" t="s">
        <v>26</v>
      </c>
      <c r="D305" s="12" t="s">
        <v>2</v>
      </c>
      <c r="E305" s="12" t="str">
        <f t="shared" si="47"/>
        <v/>
      </c>
      <c r="F305" s="12" t="str">
        <f>IFERROR(IF(E305="A",-1,1)*IF(LEN(E305)&gt;0,INDEX(Data[Full Time Home Team Goals],ROWS($J$35:J305))-INDEX(Data[Full Time Away Team Goals],ROWS($J$35:J305)),""),"")</f>
        <v/>
      </c>
      <c r="G305" s="12" t="str">
        <f>IF(ISNUMBER(F305),ROWS($F$35:F305),"")</f>
        <v/>
      </c>
      <c r="H305" s="12" t="str">
        <f>IFERROR(SMALL($G$35:$G$414,ROWS($G$35:G305)),"")</f>
        <v/>
      </c>
      <c r="I305" s="12" t="str">
        <f t="shared" si="48"/>
        <v/>
      </c>
      <c r="J305" s="12" t="str">
        <f t="shared" si="49"/>
        <v/>
      </c>
      <c r="K305" s="12" t="str">
        <f t="shared" si="50"/>
        <v/>
      </c>
      <c r="L305" s="12" t="str">
        <f>IFERROR(IF(K305="A",-1,1)*IF(LEN(K305)&gt;0,INDEX(Data[Full Time Home Team Goals],ROWS($J$35:P305))-INDEX(Data[Full Time Away Team Goals],ROWS($J$35:P305)),""),"")</f>
        <v/>
      </c>
      <c r="M305" s="12" t="str">
        <f>IF(ISNUMBER(L305),ROWS($L$35:L305),"")</f>
        <v/>
      </c>
      <c r="N305" s="12" t="str">
        <f>IFERROR(SMALL($M$35:$M$414,ROWS($M$35:M305)),"")</f>
        <v/>
      </c>
      <c r="O305" s="12" t="str">
        <f t="shared" si="51"/>
        <v/>
      </c>
      <c r="P305" s="12" t="str">
        <f t="shared" si="52"/>
        <v/>
      </c>
      <c r="Q305" s="12" t="str">
        <f t="shared" si="53"/>
        <v/>
      </c>
      <c r="R305" s="12" t="str">
        <f t="shared" si="54"/>
        <v/>
      </c>
      <c r="S305" s="12" t="str">
        <f t="shared" si="55"/>
        <v/>
      </c>
      <c r="T305" s="12" t="str">
        <f t="shared" si="56"/>
        <v/>
      </c>
    </row>
    <row r="306" spans="1:20" x14ac:dyDescent="0.2">
      <c r="A306" s="27">
        <v>42067</v>
      </c>
      <c r="B306" s="12">
        <v>30</v>
      </c>
      <c r="C306" s="12" t="s">
        <v>25</v>
      </c>
      <c r="D306" s="12" t="s">
        <v>31</v>
      </c>
      <c r="E306" s="12" t="str">
        <f t="shared" si="47"/>
        <v/>
      </c>
      <c r="F306" s="12" t="str">
        <f>IFERROR(IF(E306="A",-1,1)*IF(LEN(E306)&gt;0,INDEX(Data[Full Time Home Team Goals],ROWS($J$35:J306))-INDEX(Data[Full Time Away Team Goals],ROWS($J$35:J306)),""),"")</f>
        <v/>
      </c>
      <c r="G306" s="12" t="str">
        <f>IF(ISNUMBER(F306),ROWS($F$35:F306),"")</f>
        <v/>
      </c>
      <c r="H306" s="12" t="str">
        <f>IFERROR(SMALL($G$35:$G$414,ROWS($G$35:G306)),"")</f>
        <v/>
      </c>
      <c r="I306" s="12" t="str">
        <f t="shared" si="48"/>
        <v/>
      </c>
      <c r="J306" s="12" t="str">
        <f t="shared" si="49"/>
        <v/>
      </c>
      <c r="K306" s="12" t="str">
        <f t="shared" si="50"/>
        <v/>
      </c>
      <c r="L306" s="12" t="str">
        <f>IFERROR(IF(K306="A",-1,1)*IF(LEN(K306)&gt;0,INDEX(Data[Full Time Home Team Goals],ROWS($J$35:P306))-INDEX(Data[Full Time Away Team Goals],ROWS($J$35:P306)),""),"")</f>
        <v/>
      </c>
      <c r="M306" s="12" t="str">
        <f>IF(ISNUMBER(L306),ROWS($L$35:L306),"")</f>
        <v/>
      </c>
      <c r="N306" s="12" t="str">
        <f>IFERROR(SMALL($M$35:$M$414,ROWS($M$35:M306)),"")</f>
        <v/>
      </c>
      <c r="O306" s="12" t="str">
        <f t="shared" si="51"/>
        <v/>
      </c>
      <c r="P306" s="12" t="str">
        <f t="shared" si="52"/>
        <v/>
      </c>
      <c r="Q306" s="12" t="str">
        <f t="shared" si="53"/>
        <v/>
      </c>
      <c r="R306" s="12" t="str">
        <f t="shared" si="54"/>
        <v/>
      </c>
      <c r="S306" s="12" t="str">
        <f t="shared" si="55"/>
        <v/>
      </c>
      <c r="T306" s="12" t="str">
        <f t="shared" si="56"/>
        <v/>
      </c>
    </row>
    <row r="307" spans="1:20" x14ac:dyDescent="0.2">
      <c r="A307" s="27">
        <v>42067</v>
      </c>
      <c r="B307" s="12">
        <v>30</v>
      </c>
      <c r="C307" s="12" t="s">
        <v>29</v>
      </c>
      <c r="D307" s="12" t="s">
        <v>6</v>
      </c>
      <c r="E307" s="12" t="str">
        <f t="shared" si="47"/>
        <v/>
      </c>
      <c r="F307" s="12" t="str">
        <f>IFERROR(IF(E307="A",-1,1)*IF(LEN(E307)&gt;0,INDEX(Data[Full Time Home Team Goals],ROWS($J$35:J307))-INDEX(Data[Full Time Away Team Goals],ROWS($J$35:J307)),""),"")</f>
        <v/>
      </c>
      <c r="G307" s="12" t="str">
        <f>IF(ISNUMBER(F307),ROWS($F$35:F307),"")</f>
        <v/>
      </c>
      <c r="H307" s="12" t="str">
        <f>IFERROR(SMALL($G$35:$G$414,ROWS($G$35:G307)),"")</f>
        <v/>
      </c>
      <c r="I307" s="12" t="str">
        <f t="shared" si="48"/>
        <v/>
      </c>
      <c r="J307" s="12" t="str">
        <f t="shared" si="49"/>
        <v/>
      </c>
      <c r="K307" s="12" t="str">
        <f t="shared" si="50"/>
        <v/>
      </c>
      <c r="L307" s="12" t="str">
        <f>IFERROR(IF(K307="A",-1,1)*IF(LEN(K307)&gt;0,INDEX(Data[Full Time Home Team Goals],ROWS($J$35:P307))-INDEX(Data[Full Time Away Team Goals],ROWS($J$35:P307)),""),"")</f>
        <v/>
      </c>
      <c r="M307" s="12" t="str">
        <f>IF(ISNUMBER(L307),ROWS($L$35:L307),"")</f>
        <v/>
      </c>
      <c r="N307" s="12" t="str">
        <f>IFERROR(SMALL($M$35:$M$414,ROWS($M$35:M307)),"")</f>
        <v/>
      </c>
      <c r="O307" s="12" t="str">
        <f t="shared" si="51"/>
        <v/>
      </c>
      <c r="P307" s="12" t="str">
        <f t="shared" si="52"/>
        <v/>
      </c>
      <c r="Q307" s="12" t="str">
        <f t="shared" si="53"/>
        <v/>
      </c>
      <c r="R307" s="12" t="str">
        <f t="shared" si="54"/>
        <v/>
      </c>
      <c r="S307" s="12" t="str">
        <f t="shared" si="55"/>
        <v/>
      </c>
      <c r="T307" s="12" t="str">
        <f t="shared" si="56"/>
        <v/>
      </c>
    </row>
    <row r="308" spans="1:20" x14ac:dyDescent="0.2">
      <c r="A308" s="27">
        <v>42067</v>
      </c>
      <c r="B308" s="12">
        <v>30</v>
      </c>
      <c r="C308" s="12" t="s">
        <v>28</v>
      </c>
      <c r="D308" s="12" t="s">
        <v>10</v>
      </c>
      <c r="E308" s="12" t="str">
        <f t="shared" si="47"/>
        <v>A</v>
      </c>
      <c r="F308" s="12">
        <f>IFERROR(IF(E308="A",-1,1)*IF(LEN(E308)&gt;0,INDEX(Data[Full Time Home Team Goals],ROWS($J$35:J308))-INDEX(Data[Full Time Away Team Goals],ROWS($J$35:J308)),""),"")</f>
        <v>1</v>
      </c>
      <c r="G308" s="12">
        <f>IF(ISNUMBER(F308),ROWS($F$35:F308),"")</f>
        <v>274</v>
      </c>
      <c r="H308" s="12" t="str">
        <f>IFERROR(SMALL($G$35:$G$414,ROWS($G$35:G308)),"")</f>
        <v/>
      </c>
      <c r="I308" s="12" t="str">
        <f t="shared" si="48"/>
        <v/>
      </c>
      <c r="J308" s="12" t="str">
        <f t="shared" si="49"/>
        <v/>
      </c>
      <c r="K308" s="12" t="str">
        <f t="shared" si="50"/>
        <v/>
      </c>
      <c r="L308" s="12" t="str">
        <f>IFERROR(IF(K308="A",-1,1)*IF(LEN(K308)&gt;0,INDEX(Data[Full Time Home Team Goals],ROWS($J$35:P308))-INDEX(Data[Full Time Away Team Goals],ROWS($J$35:P308)),""),"")</f>
        <v/>
      </c>
      <c r="M308" s="12" t="str">
        <f>IF(ISNUMBER(L308),ROWS($L$35:L308),"")</f>
        <v/>
      </c>
      <c r="N308" s="12" t="str">
        <f>IFERROR(SMALL($M$35:$M$414,ROWS($M$35:M308)),"")</f>
        <v/>
      </c>
      <c r="O308" s="12" t="str">
        <f t="shared" si="51"/>
        <v/>
      </c>
      <c r="P308" s="12" t="str">
        <f t="shared" si="52"/>
        <v/>
      </c>
      <c r="Q308" s="12" t="str">
        <f t="shared" si="53"/>
        <v/>
      </c>
      <c r="R308" s="12" t="str">
        <f t="shared" si="54"/>
        <v/>
      </c>
      <c r="S308" s="12" t="str">
        <f t="shared" si="55"/>
        <v/>
      </c>
      <c r="T308" s="12" t="str">
        <f t="shared" si="56"/>
        <v/>
      </c>
    </row>
    <row r="309" spans="1:20" x14ac:dyDescent="0.2">
      <c r="A309" s="27">
        <v>42067</v>
      </c>
      <c r="B309" s="12">
        <v>30</v>
      </c>
      <c r="C309" s="12" t="s">
        <v>13</v>
      </c>
      <c r="D309" s="12" t="s">
        <v>1</v>
      </c>
      <c r="E309" s="12" t="str">
        <f t="shared" si="47"/>
        <v/>
      </c>
      <c r="F309" s="12" t="str">
        <f>IFERROR(IF(E309="A",-1,1)*IF(LEN(E309)&gt;0,INDEX(Data[Full Time Home Team Goals],ROWS($J$35:J309))-INDEX(Data[Full Time Away Team Goals],ROWS($J$35:J309)),""),"")</f>
        <v/>
      </c>
      <c r="G309" s="12" t="str">
        <f>IF(ISNUMBER(F309),ROWS($F$35:F309),"")</f>
        <v/>
      </c>
      <c r="H309" s="12" t="str">
        <f>IFERROR(SMALL($G$35:$G$414,ROWS($G$35:G309)),"")</f>
        <v/>
      </c>
      <c r="I309" s="12" t="str">
        <f t="shared" si="48"/>
        <v/>
      </c>
      <c r="J309" s="12" t="str">
        <f t="shared" si="49"/>
        <v/>
      </c>
      <c r="K309" s="12" t="str">
        <f t="shared" si="50"/>
        <v/>
      </c>
      <c r="L309" s="12" t="str">
        <f>IFERROR(IF(K309="A",-1,1)*IF(LEN(K309)&gt;0,INDEX(Data[Full Time Home Team Goals],ROWS($J$35:P309))-INDEX(Data[Full Time Away Team Goals],ROWS($J$35:P309)),""),"")</f>
        <v/>
      </c>
      <c r="M309" s="12" t="str">
        <f>IF(ISNUMBER(L309),ROWS($L$35:L309),"")</f>
        <v/>
      </c>
      <c r="N309" s="12" t="str">
        <f>IFERROR(SMALL($M$35:$M$414,ROWS($M$35:M309)),"")</f>
        <v/>
      </c>
      <c r="O309" s="12" t="str">
        <f t="shared" si="51"/>
        <v/>
      </c>
      <c r="P309" s="12" t="str">
        <f t="shared" si="52"/>
        <v/>
      </c>
      <c r="Q309" s="12" t="str">
        <f t="shared" si="53"/>
        <v/>
      </c>
      <c r="R309" s="12" t="str">
        <f t="shared" si="54"/>
        <v/>
      </c>
      <c r="S309" s="12" t="str">
        <f t="shared" si="55"/>
        <v/>
      </c>
      <c r="T309" s="12" t="str">
        <f t="shared" si="56"/>
        <v/>
      </c>
    </row>
    <row r="310" spans="1:20" x14ac:dyDescent="0.2">
      <c r="A310" s="27">
        <v>42067</v>
      </c>
      <c r="B310" s="12">
        <v>30</v>
      </c>
      <c r="C310" s="12" t="s">
        <v>16</v>
      </c>
      <c r="D310" s="12" t="s">
        <v>7</v>
      </c>
      <c r="E310" s="12" t="str">
        <f t="shared" si="47"/>
        <v/>
      </c>
      <c r="F310" s="12" t="str">
        <f>IFERROR(IF(E310="A",-1,1)*IF(LEN(E310)&gt;0,INDEX(Data[Full Time Home Team Goals],ROWS($J$35:J310))-INDEX(Data[Full Time Away Team Goals],ROWS($J$35:J310)),""),"")</f>
        <v/>
      </c>
      <c r="G310" s="12" t="str">
        <f>IF(ISNUMBER(F310),ROWS($F$35:F310),"")</f>
        <v/>
      </c>
      <c r="H310" s="12" t="str">
        <f>IFERROR(SMALL($G$35:$G$414,ROWS($G$35:G310)),"")</f>
        <v/>
      </c>
      <c r="I310" s="12" t="str">
        <f t="shared" si="48"/>
        <v/>
      </c>
      <c r="J310" s="12" t="str">
        <f t="shared" si="49"/>
        <v/>
      </c>
      <c r="K310" s="12" t="str">
        <f t="shared" si="50"/>
        <v/>
      </c>
      <c r="L310" s="12" t="str">
        <f>IFERROR(IF(K310="A",-1,1)*IF(LEN(K310)&gt;0,INDEX(Data[Full Time Home Team Goals],ROWS($J$35:P310))-INDEX(Data[Full Time Away Team Goals],ROWS($J$35:P310)),""),"")</f>
        <v/>
      </c>
      <c r="M310" s="12" t="str">
        <f>IF(ISNUMBER(L310),ROWS($L$35:L310),"")</f>
        <v/>
      </c>
      <c r="N310" s="12" t="str">
        <f>IFERROR(SMALL($M$35:$M$414,ROWS($M$35:M310)),"")</f>
        <v/>
      </c>
      <c r="O310" s="12" t="str">
        <f t="shared" si="51"/>
        <v/>
      </c>
      <c r="P310" s="12" t="str">
        <f t="shared" si="52"/>
        <v/>
      </c>
      <c r="Q310" s="12" t="str">
        <f t="shared" si="53"/>
        <v/>
      </c>
      <c r="R310" s="12" t="str">
        <f t="shared" si="54"/>
        <v/>
      </c>
      <c r="S310" s="12" t="str">
        <f t="shared" si="55"/>
        <v/>
      </c>
      <c r="T310" s="12" t="str">
        <f t="shared" si="56"/>
        <v/>
      </c>
    </row>
    <row r="311" spans="1:20" x14ac:dyDescent="0.2">
      <c r="A311" s="27">
        <v>42067</v>
      </c>
      <c r="B311" s="12">
        <v>30</v>
      </c>
      <c r="C311" s="12" t="s">
        <v>23</v>
      </c>
      <c r="D311" s="12" t="s">
        <v>11</v>
      </c>
      <c r="E311" s="12" t="str">
        <f t="shared" si="47"/>
        <v/>
      </c>
      <c r="F311" s="12" t="str">
        <f>IFERROR(IF(E311="A",-1,1)*IF(LEN(E311)&gt;0,INDEX(Data[Full Time Home Team Goals],ROWS($J$35:J311))-INDEX(Data[Full Time Away Team Goals],ROWS($J$35:J311)),""),"")</f>
        <v/>
      </c>
      <c r="G311" s="12" t="str">
        <f>IF(ISNUMBER(F311),ROWS($F$35:F311),"")</f>
        <v/>
      </c>
      <c r="H311" s="12" t="str">
        <f>IFERROR(SMALL($G$35:$G$414,ROWS($G$35:G311)),"")</f>
        <v/>
      </c>
      <c r="I311" s="12" t="str">
        <f t="shared" si="48"/>
        <v/>
      </c>
      <c r="J311" s="12" t="str">
        <f t="shared" si="49"/>
        <v/>
      </c>
      <c r="K311" s="12" t="str">
        <f t="shared" si="50"/>
        <v>A</v>
      </c>
      <c r="L311" s="12">
        <f>IFERROR(IF(K311="A",-1,1)*IF(LEN(K311)&gt;0,INDEX(Data[Full Time Home Team Goals],ROWS($J$35:P311))-INDEX(Data[Full Time Away Team Goals],ROWS($J$35:P311)),""),"")</f>
        <v>-1</v>
      </c>
      <c r="M311" s="12">
        <f>IF(ISNUMBER(L311),ROWS($L$35:L311),"")</f>
        <v>277</v>
      </c>
      <c r="N311" s="12" t="str">
        <f>IFERROR(SMALL($M$35:$M$414,ROWS($M$35:M311)),"")</f>
        <v/>
      </c>
      <c r="O311" s="12" t="str">
        <f t="shared" si="51"/>
        <v/>
      </c>
      <c r="P311" s="12" t="str">
        <f t="shared" si="52"/>
        <v/>
      </c>
      <c r="Q311" s="12" t="str">
        <f t="shared" si="53"/>
        <v/>
      </c>
      <c r="R311" s="12" t="str">
        <f t="shared" si="54"/>
        <v/>
      </c>
      <c r="S311" s="12" t="str">
        <f t="shared" si="55"/>
        <v/>
      </c>
      <c r="T311" s="12" t="str">
        <f t="shared" si="56"/>
        <v/>
      </c>
    </row>
    <row r="312" spans="1:20" x14ac:dyDescent="0.2">
      <c r="A312" s="27">
        <v>42067</v>
      </c>
      <c r="B312" s="12">
        <v>30</v>
      </c>
      <c r="C312" s="12" t="s">
        <v>22</v>
      </c>
      <c r="D312" s="12" t="s">
        <v>32</v>
      </c>
      <c r="E312" s="12" t="str">
        <f t="shared" si="47"/>
        <v/>
      </c>
      <c r="F312" s="12" t="str">
        <f>IFERROR(IF(E312="A",-1,1)*IF(LEN(E312)&gt;0,INDEX(Data[Full Time Home Team Goals],ROWS($J$35:J312))-INDEX(Data[Full Time Away Team Goals],ROWS($J$35:J312)),""),"")</f>
        <v/>
      </c>
      <c r="G312" s="12" t="str">
        <f>IF(ISNUMBER(F312),ROWS($F$35:F312),"")</f>
        <v/>
      </c>
      <c r="H312" s="12" t="str">
        <f>IFERROR(SMALL($G$35:$G$414,ROWS($G$35:G312)),"")</f>
        <v/>
      </c>
      <c r="I312" s="12" t="str">
        <f t="shared" si="48"/>
        <v/>
      </c>
      <c r="J312" s="12" t="str">
        <f t="shared" si="49"/>
        <v/>
      </c>
      <c r="K312" s="12" t="str">
        <f t="shared" si="50"/>
        <v/>
      </c>
      <c r="L312" s="12" t="str">
        <f>IFERROR(IF(K312="A",-1,1)*IF(LEN(K312)&gt;0,INDEX(Data[Full Time Home Team Goals],ROWS($J$35:P312))-INDEX(Data[Full Time Away Team Goals],ROWS($J$35:P312)),""),"")</f>
        <v/>
      </c>
      <c r="M312" s="12" t="str">
        <f>IF(ISNUMBER(L312),ROWS($L$35:L312),"")</f>
        <v/>
      </c>
      <c r="N312" s="12" t="str">
        <f>IFERROR(SMALL($M$35:$M$414,ROWS($M$35:M312)),"")</f>
        <v/>
      </c>
      <c r="O312" s="12" t="str">
        <f t="shared" si="51"/>
        <v/>
      </c>
      <c r="P312" s="12" t="str">
        <f t="shared" si="52"/>
        <v/>
      </c>
      <c r="Q312" s="12" t="str">
        <f t="shared" si="53"/>
        <v/>
      </c>
      <c r="R312" s="12" t="str">
        <f t="shared" si="54"/>
        <v/>
      </c>
      <c r="S312" s="12" t="str">
        <f t="shared" si="55"/>
        <v/>
      </c>
      <c r="T312" s="12" t="str">
        <f t="shared" si="56"/>
        <v/>
      </c>
    </row>
    <row r="313" spans="1:20" x14ac:dyDescent="0.2">
      <c r="A313" s="27">
        <v>42070</v>
      </c>
      <c r="B313" s="12">
        <v>30</v>
      </c>
      <c r="C313" s="12" t="s">
        <v>13</v>
      </c>
      <c r="D313" s="12" t="s">
        <v>23</v>
      </c>
      <c r="E313" s="12" t="str">
        <f t="shared" si="47"/>
        <v/>
      </c>
      <c r="F313" s="12" t="str">
        <f>IFERROR(IF(E313="A",-1,1)*IF(LEN(E313)&gt;0,INDEX(Data[Full Time Home Team Goals],ROWS($J$35:J313))-INDEX(Data[Full Time Away Team Goals],ROWS($J$35:J313)),""),"")</f>
        <v/>
      </c>
      <c r="G313" s="12" t="str">
        <f>IF(ISNUMBER(F313),ROWS($F$35:F313),"")</f>
        <v/>
      </c>
      <c r="H313" s="12" t="str">
        <f>IFERROR(SMALL($G$35:$G$414,ROWS($G$35:G313)),"")</f>
        <v/>
      </c>
      <c r="I313" s="12" t="str">
        <f t="shared" si="48"/>
        <v/>
      </c>
      <c r="J313" s="12" t="str">
        <f t="shared" si="49"/>
        <v/>
      </c>
      <c r="K313" s="12" t="str">
        <f t="shared" si="50"/>
        <v/>
      </c>
      <c r="L313" s="12" t="str">
        <f>IFERROR(IF(K313="A",-1,1)*IF(LEN(K313)&gt;0,INDEX(Data[Full Time Home Team Goals],ROWS($J$35:P313))-INDEX(Data[Full Time Away Team Goals],ROWS($J$35:P313)),""),"")</f>
        <v/>
      </c>
      <c r="M313" s="12" t="str">
        <f>IF(ISNUMBER(L313),ROWS($L$35:L313),"")</f>
        <v/>
      </c>
      <c r="N313" s="12" t="str">
        <f>IFERROR(SMALL($M$35:$M$414,ROWS($M$35:M313)),"")</f>
        <v/>
      </c>
      <c r="O313" s="12" t="str">
        <f t="shared" si="51"/>
        <v/>
      </c>
      <c r="P313" s="12" t="str">
        <f t="shared" si="52"/>
        <v/>
      </c>
      <c r="Q313" s="12" t="str">
        <f t="shared" si="53"/>
        <v/>
      </c>
      <c r="R313" s="12" t="str">
        <f t="shared" si="54"/>
        <v/>
      </c>
      <c r="S313" s="12" t="str">
        <f t="shared" si="55"/>
        <v/>
      </c>
      <c r="T313" s="12" t="str">
        <f t="shared" si="56"/>
        <v/>
      </c>
    </row>
    <row r="314" spans="1:20" x14ac:dyDescent="0.2">
      <c r="A314" s="27">
        <v>42077</v>
      </c>
      <c r="B314" s="12">
        <v>31</v>
      </c>
      <c r="C314" s="12" t="s">
        <v>1</v>
      </c>
      <c r="D314" s="12" t="s">
        <v>22</v>
      </c>
      <c r="E314" s="12" t="str">
        <f t="shared" si="47"/>
        <v/>
      </c>
      <c r="F314" s="12" t="str">
        <f>IFERROR(IF(E314="A",-1,1)*IF(LEN(E314)&gt;0,INDEX(Data[Full Time Home Team Goals],ROWS($J$35:J314))-INDEX(Data[Full Time Away Team Goals],ROWS($J$35:J314)),""),"")</f>
        <v/>
      </c>
      <c r="G314" s="12" t="str">
        <f>IF(ISNUMBER(F314),ROWS($F$35:F314),"")</f>
        <v/>
      </c>
      <c r="H314" s="12" t="str">
        <f>IFERROR(SMALL($G$35:$G$414,ROWS($G$35:G314)),"")</f>
        <v/>
      </c>
      <c r="I314" s="12" t="str">
        <f t="shared" si="48"/>
        <v/>
      </c>
      <c r="J314" s="12" t="str">
        <f t="shared" si="49"/>
        <v/>
      </c>
      <c r="K314" s="12" t="str">
        <f t="shared" si="50"/>
        <v/>
      </c>
      <c r="L314" s="12" t="str">
        <f>IFERROR(IF(K314="A",-1,1)*IF(LEN(K314)&gt;0,INDEX(Data[Full Time Home Team Goals],ROWS($J$35:P314))-INDEX(Data[Full Time Away Team Goals],ROWS($J$35:P314)),""),"")</f>
        <v/>
      </c>
      <c r="M314" s="12" t="str">
        <f>IF(ISNUMBER(L314),ROWS($L$35:L314),"")</f>
        <v/>
      </c>
      <c r="N314" s="12" t="str">
        <f>IFERROR(SMALL($M$35:$M$414,ROWS($M$35:M314)),"")</f>
        <v/>
      </c>
      <c r="O314" s="12" t="str">
        <f t="shared" si="51"/>
        <v/>
      </c>
      <c r="P314" s="12" t="str">
        <f t="shared" si="52"/>
        <v/>
      </c>
      <c r="Q314" s="12" t="str">
        <f t="shared" si="53"/>
        <v/>
      </c>
      <c r="R314" s="12" t="str">
        <f t="shared" si="54"/>
        <v/>
      </c>
      <c r="S314" s="12" t="str">
        <f t="shared" si="55"/>
        <v/>
      </c>
      <c r="T314" s="12" t="str">
        <f t="shared" si="56"/>
        <v/>
      </c>
    </row>
    <row r="315" spans="1:20" x14ac:dyDescent="0.2">
      <c r="A315" s="27">
        <v>42077</v>
      </c>
      <c r="B315" s="12">
        <v>31</v>
      </c>
      <c r="C315" s="12" t="s">
        <v>31</v>
      </c>
      <c r="D315" s="12" t="s">
        <v>29</v>
      </c>
      <c r="E315" s="12" t="str">
        <f t="shared" si="47"/>
        <v/>
      </c>
      <c r="F315" s="12" t="str">
        <f>IFERROR(IF(E315="A",-1,1)*IF(LEN(E315)&gt;0,INDEX(Data[Full Time Home Team Goals],ROWS($J$35:J315))-INDEX(Data[Full Time Away Team Goals],ROWS($J$35:J315)),""),"")</f>
        <v/>
      </c>
      <c r="G315" s="12" t="str">
        <f>IF(ISNUMBER(F315),ROWS($F$35:F315),"")</f>
        <v/>
      </c>
      <c r="H315" s="12" t="str">
        <f>IFERROR(SMALL($G$35:$G$414,ROWS($G$35:G315)),"")</f>
        <v/>
      </c>
      <c r="I315" s="12" t="str">
        <f t="shared" si="48"/>
        <v/>
      </c>
      <c r="J315" s="12" t="str">
        <f t="shared" si="49"/>
        <v/>
      </c>
      <c r="K315" s="12" t="str">
        <f t="shared" si="50"/>
        <v/>
      </c>
      <c r="L315" s="12" t="str">
        <f>IFERROR(IF(K315="A",-1,1)*IF(LEN(K315)&gt;0,INDEX(Data[Full Time Home Team Goals],ROWS($J$35:P315))-INDEX(Data[Full Time Away Team Goals],ROWS($J$35:P315)),""),"")</f>
        <v/>
      </c>
      <c r="M315" s="12" t="str">
        <f>IF(ISNUMBER(L315),ROWS($L$35:L315),"")</f>
        <v/>
      </c>
      <c r="N315" s="12" t="str">
        <f>IFERROR(SMALL($M$35:$M$414,ROWS($M$35:M315)),"")</f>
        <v/>
      </c>
      <c r="O315" s="12" t="str">
        <f t="shared" si="51"/>
        <v/>
      </c>
      <c r="P315" s="12" t="str">
        <f t="shared" si="52"/>
        <v/>
      </c>
      <c r="Q315" s="12" t="str">
        <f t="shared" si="53"/>
        <v/>
      </c>
      <c r="R315" s="12" t="str">
        <f t="shared" si="54"/>
        <v/>
      </c>
      <c r="S315" s="12" t="str">
        <f t="shared" si="55"/>
        <v/>
      </c>
      <c r="T315" s="12" t="str">
        <f t="shared" si="56"/>
        <v/>
      </c>
    </row>
    <row r="316" spans="1:20" x14ac:dyDescent="0.2">
      <c r="A316" s="27">
        <v>42077</v>
      </c>
      <c r="B316" s="12">
        <v>31</v>
      </c>
      <c r="C316" s="12" t="s">
        <v>2</v>
      </c>
      <c r="D316" s="12" t="s">
        <v>13</v>
      </c>
      <c r="E316" s="12" t="str">
        <f t="shared" si="47"/>
        <v/>
      </c>
      <c r="F316" s="12" t="str">
        <f>IFERROR(IF(E316="A",-1,1)*IF(LEN(E316)&gt;0,INDEX(Data[Full Time Home Team Goals],ROWS($J$35:J316))-INDEX(Data[Full Time Away Team Goals],ROWS($J$35:J316)),""),"")</f>
        <v/>
      </c>
      <c r="G316" s="12" t="str">
        <f>IF(ISNUMBER(F316),ROWS($F$35:F316),"")</f>
        <v/>
      </c>
      <c r="H316" s="12" t="str">
        <f>IFERROR(SMALL($G$35:$G$414,ROWS($G$35:G316)),"")</f>
        <v/>
      </c>
      <c r="I316" s="12" t="str">
        <f t="shared" si="48"/>
        <v/>
      </c>
      <c r="J316" s="12" t="str">
        <f t="shared" si="49"/>
        <v/>
      </c>
      <c r="K316" s="12" t="str">
        <f t="shared" si="50"/>
        <v/>
      </c>
      <c r="L316" s="12" t="str">
        <f>IFERROR(IF(K316="A",-1,1)*IF(LEN(K316)&gt;0,INDEX(Data[Full Time Home Team Goals],ROWS($J$35:P316))-INDEX(Data[Full Time Away Team Goals],ROWS($J$35:P316)),""),"")</f>
        <v/>
      </c>
      <c r="M316" s="12" t="str">
        <f>IF(ISNUMBER(L316),ROWS($L$35:L316),"")</f>
        <v/>
      </c>
      <c r="N316" s="12" t="str">
        <f>IFERROR(SMALL($M$35:$M$414,ROWS($M$35:M316)),"")</f>
        <v/>
      </c>
      <c r="O316" s="12" t="str">
        <f t="shared" si="51"/>
        <v/>
      </c>
      <c r="P316" s="12" t="str">
        <f t="shared" si="52"/>
        <v/>
      </c>
      <c r="Q316" s="12" t="str">
        <f t="shared" si="53"/>
        <v/>
      </c>
      <c r="R316" s="12" t="str">
        <f t="shared" si="54"/>
        <v/>
      </c>
      <c r="S316" s="12" t="str">
        <f t="shared" si="55"/>
        <v/>
      </c>
      <c r="T316" s="12" t="str">
        <f t="shared" si="56"/>
        <v/>
      </c>
    </row>
    <row r="317" spans="1:20" x14ac:dyDescent="0.2">
      <c r="A317" s="27">
        <v>42077</v>
      </c>
      <c r="B317" s="12">
        <v>31</v>
      </c>
      <c r="C317" s="12" t="s">
        <v>6</v>
      </c>
      <c r="D317" s="12" t="s">
        <v>14</v>
      </c>
      <c r="E317" s="12" t="str">
        <f t="shared" si="47"/>
        <v/>
      </c>
      <c r="F317" s="12" t="str">
        <f>IFERROR(IF(E317="A",-1,1)*IF(LEN(E317)&gt;0,INDEX(Data[Full Time Home Team Goals],ROWS($J$35:J317))-INDEX(Data[Full Time Away Team Goals],ROWS($J$35:J317)),""),"")</f>
        <v/>
      </c>
      <c r="G317" s="12" t="str">
        <f>IF(ISNUMBER(F317),ROWS($F$35:F317),"")</f>
        <v/>
      </c>
      <c r="H317" s="12" t="str">
        <f>IFERROR(SMALL($G$35:$G$414,ROWS($G$35:G317)),"")</f>
        <v/>
      </c>
      <c r="I317" s="12" t="str">
        <f t="shared" si="48"/>
        <v/>
      </c>
      <c r="J317" s="12" t="str">
        <f t="shared" si="49"/>
        <v/>
      </c>
      <c r="K317" s="12" t="str">
        <f t="shared" si="50"/>
        <v/>
      </c>
      <c r="L317" s="12" t="str">
        <f>IFERROR(IF(K317="A",-1,1)*IF(LEN(K317)&gt;0,INDEX(Data[Full Time Home Team Goals],ROWS($J$35:P317))-INDEX(Data[Full Time Away Team Goals],ROWS($J$35:P317)),""),"")</f>
        <v/>
      </c>
      <c r="M317" s="12" t="str">
        <f>IF(ISNUMBER(L317),ROWS($L$35:L317),"")</f>
        <v/>
      </c>
      <c r="N317" s="12" t="str">
        <f>IFERROR(SMALL($M$35:$M$414,ROWS($M$35:M317)),"")</f>
        <v/>
      </c>
      <c r="O317" s="12" t="str">
        <f t="shared" si="51"/>
        <v/>
      </c>
      <c r="P317" s="12" t="str">
        <f t="shared" si="52"/>
        <v/>
      </c>
      <c r="Q317" s="12" t="str">
        <f t="shared" si="53"/>
        <v/>
      </c>
      <c r="R317" s="12" t="str">
        <f t="shared" si="54"/>
        <v/>
      </c>
      <c r="S317" s="12" t="str">
        <f t="shared" si="55"/>
        <v/>
      </c>
      <c r="T317" s="12" t="str">
        <f t="shared" si="56"/>
        <v/>
      </c>
    </row>
    <row r="318" spans="1:20" x14ac:dyDescent="0.2">
      <c r="A318" s="27">
        <v>42077</v>
      </c>
      <c r="B318" s="12">
        <v>31</v>
      </c>
      <c r="C318" s="12" t="s">
        <v>20</v>
      </c>
      <c r="D318" s="12" t="s">
        <v>17</v>
      </c>
      <c r="E318" s="12" t="str">
        <f t="shared" si="47"/>
        <v/>
      </c>
      <c r="F318" s="12" t="str">
        <f>IFERROR(IF(E318="A",-1,1)*IF(LEN(E318)&gt;0,INDEX(Data[Full Time Home Team Goals],ROWS($J$35:J318))-INDEX(Data[Full Time Away Team Goals],ROWS($J$35:J318)),""),"")</f>
        <v/>
      </c>
      <c r="G318" s="12" t="str">
        <f>IF(ISNUMBER(F318),ROWS($F$35:F318),"")</f>
        <v/>
      </c>
      <c r="H318" s="12" t="str">
        <f>IFERROR(SMALL($G$35:$G$414,ROWS($G$35:G318)),"")</f>
        <v/>
      </c>
      <c r="I318" s="12" t="str">
        <f t="shared" si="48"/>
        <v/>
      </c>
      <c r="J318" s="12" t="str">
        <f t="shared" si="49"/>
        <v/>
      </c>
      <c r="K318" s="12" t="str">
        <f t="shared" si="50"/>
        <v/>
      </c>
      <c r="L318" s="12" t="str">
        <f>IFERROR(IF(K318="A",-1,1)*IF(LEN(K318)&gt;0,INDEX(Data[Full Time Home Team Goals],ROWS($J$35:P318))-INDEX(Data[Full Time Away Team Goals],ROWS($J$35:P318)),""),"")</f>
        <v/>
      </c>
      <c r="M318" s="12" t="str">
        <f>IF(ISNUMBER(L318),ROWS($L$35:L318),"")</f>
        <v/>
      </c>
      <c r="N318" s="12" t="str">
        <f>IFERROR(SMALL($M$35:$M$414,ROWS($M$35:M318)),"")</f>
        <v/>
      </c>
      <c r="O318" s="12" t="str">
        <f t="shared" si="51"/>
        <v/>
      </c>
      <c r="P318" s="12" t="str">
        <f t="shared" si="52"/>
        <v/>
      </c>
      <c r="Q318" s="12" t="str">
        <f t="shared" si="53"/>
        <v/>
      </c>
      <c r="R318" s="12" t="str">
        <f t="shared" si="54"/>
        <v/>
      </c>
      <c r="S318" s="12" t="str">
        <f t="shared" si="55"/>
        <v/>
      </c>
      <c r="T318" s="12" t="str">
        <f t="shared" si="56"/>
        <v/>
      </c>
    </row>
    <row r="319" spans="1:20" x14ac:dyDescent="0.2">
      <c r="A319" s="27">
        <v>42077</v>
      </c>
      <c r="B319" s="12">
        <v>31</v>
      </c>
      <c r="C319" s="12" t="s">
        <v>19</v>
      </c>
      <c r="D319" s="12" t="s">
        <v>16</v>
      </c>
      <c r="E319" s="12" t="str">
        <f t="shared" si="47"/>
        <v/>
      </c>
      <c r="F319" s="12" t="str">
        <f>IFERROR(IF(E319="A",-1,1)*IF(LEN(E319)&gt;0,INDEX(Data[Full Time Home Team Goals],ROWS($J$35:J319))-INDEX(Data[Full Time Away Team Goals],ROWS($J$35:J319)),""),"")</f>
        <v/>
      </c>
      <c r="G319" s="12" t="str">
        <f>IF(ISNUMBER(F319),ROWS($F$35:F319),"")</f>
        <v/>
      </c>
      <c r="H319" s="12" t="str">
        <f>IFERROR(SMALL($G$35:$G$414,ROWS($G$35:G319)),"")</f>
        <v/>
      </c>
      <c r="I319" s="12" t="str">
        <f t="shared" si="48"/>
        <v/>
      </c>
      <c r="J319" s="12" t="str">
        <f t="shared" si="49"/>
        <v/>
      </c>
      <c r="K319" s="12" t="str">
        <f t="shared" si="50"/>
        <v/>
      </c>
      <c r="L319" s="12" t="str">
        <f>IFERROR(IF(K319="A",-1,1)*IF(LEN(K319)&gt;0,INDEX(Data[Full Time Home Team Goals],ROWS($J$35:P319))-INDEX(Data[Full Time Away Team Goals],ROWS($J$35:P319)),""),"")</f>
        <v/>
      </c>
      <c r="M319" s="12" t="str">
        <f>IF(ISNUMBER(L319),ROWS($L$35:L319),"")</f>
        <v/>
      </c>
      <c r="N319" s="12" t="str">
        <f>IFERROR(SMALL($M$35:$M$414,ROWS($M$35:M319)),"")</f>
        <v/>
      </c>
      <c r="O319" s="12" t="str">
        <f t="shared" si="51"/>
        <v/>
      </c>
      <c r="P319" s="12" t="str">
        <f t="shared" si="52"/>
        <v/>
      </c>
      <c r="Q319" s="12" t="str">
        <f t="shared" si="53"/>
        <v/>
      </c>
      <c r="R319" s="12" t="str">
        <f t="shared" si="54"/>
        <v/>
      </c>
      <c r="S319" s="12" t="str">
        <f t="shared" si="55"/>
        <v/>
      </c>
      <c r="T319" s="12" t="str">
        <f t="shared" si="56"/>
        <v/>
      </c>
    </row>
    <row r="320" spans="1:20" x14ac:dyDescent="0.2">
      <c r="A320" s="27">
        <v>42078</v>
      </c>
      <c r="B320" s="12">
        <v>32</v>
      </c>
      <c r="C320" s="12" t="s">
        <v>32</v>
      </c>
      <c r="D320" s="12" t="s">
        <v>26</v>
      </c>
      <c r="E320" s="12" t="str">
        <f t="shared" si="47"/>
        <v/>
      </c>
      <c r="F320" s="12" t="str">
        <f>IFERROR(IF(E320="A",-1,1)*IF(LEN(E320)&gt;0,INDEX(Data[Full Time Home Team Goals],ROWS($J$35:J320))-INDEX(Data[Full Time Away Team Goals],ROWS($J$35:J320)),""),"")</f>
        <v/>
      </c>
      <c r="G320" s="12" t="str">
        <f>IF(ISNUMBER(F320),ROWS($F$35:F320),"")</f>
        <v/>
      </c>
      <c r="H320" s="12" t="str">
        <f>IFERROR(SMALL($G$35:$G$414,ROWS($G$35:G320)),"")</f>
        <v/>
      </c>
      <c r="I320" s="12" t="str">
        <f t="shared" si="48"/>
        <v/>
      </c>
      <c r="J320" s="12" t="str">
        <f t="shared" si="49"/>
        <v/>
      </c>
      <c r="K320" s="12" t="str">
        <f t="shared" si="50"/>
        <v/>
      </c>
      <c r="L320" s="12" t="str">
        <f>IFERROR(IF(K320="A",-1,1)*IF(LEN(K320)&gt;0,INDEX(Data[Full Time Home Team Goals],ROWS($J$35:P320))-INDEX(Data[Full Time Away Team Goals],ROWS($J$35:P320)),""),"")</f>
        <v/>
      </c>
      <c r="M320" s="12" t="str">
        <f>IF(ISNUMBER(L320),ROWS($L$35:L320),"")</f>
        <v/>
      </c>
      <c r="N320" s="12" t="str">
        <f>IFERROR(SMALL($M$35:$M$414,ROWS($M$35:M320)),"")</f>
        <v/>
      </c>
      <c r="O320" s="12" t="str">
        <f t="shared" si="51"/>
        <v/>
      </c>
      <c r="P320" s="12" t="str">
        <f t="shared" si="52"/>
        <v/>
      </c>
      <c r="Q320" s="12" t="str">
        <f t="shared" si="53"/>
        <v/>
      </c>
      <c r="R320" s="12" t="str">
        <f t="shared" si="54"/>
        <v/>
      </c>
      <c r="S320" s="12" t="str">
        <f t="shared" si="55"/>
        <v/>
      </c>
      <c r="T320" s="12" t="str">
        <f t="shared" si="56"/>
        <v/>
      </c>
    </row>
    <row r="321" spans="1:20" x14ac:dyDescent="0.2">
      <c r="A321" s="27">
        <v>42078</v>
      </c>
      <c r="B321" s="12">
        <v>32</v>
      </c>
      <c r="C321" s="12" t="s">
        <v>7</v>
      </c>
      <c r="D321" s="12" t="s">
        <v>28</v>
      </c>
      <c r="E321" s="12" t="str">
        <f t="shared" si="47"/>
        <v/>
      </c>
      <c r="F321" s="12" t="str">
        <f>IFERROR(IF(E321="A",-1,1)*IF(LEN(E321)&gt;0,INDEX(Data[Full Time Home Team Goals],ROWS($J$35:J321))-INDEX(Data[Full Time Away Team Goals],ROWS($J$35:J321)),""),"")</f>
        <v/>
      </c>
      <c r="G321" s="12" t="str">
        <f>IF(ISNUMBER(F321),ROWS($F$35:F321),"")</f>
        <v/>
      </c>
      <c r="H321" s="12" t="str">
        <f>IFERROR(SMALL($G$35:$G$414,ROWS($G$35:G321)),"")</f>
        <v/>
      </c>
      <c r="I321" s="12" t="str">
        <f t="shared" si="48"/>
        <v/>
      </c>
      <c r="J321" s="12" t="str">
        <f t="shared" si="49"/>
        <v/>
      </c>
      <c r="K321" s="12" t="str">
        <f t="shared" si="50"/>
        <v/>
      </c>
      <c r="L321" s="12" t="str">
        <f>IFERROR(IF(K321="A",-1,1)*IF(LEN(K321)&gt;0,INDEX(Data[Full Time Home Team Goals],ROWS($J$35:P321))-INDEX(Data[Full Time Away Team Goals],ROWS($J$35:P321)),""),"")</f>
        <v/>
      </c>
      <c r="M321" s="12" t="str">
        <f>IF(ISNUMBER(L321),ROWS($L$35:L321),"")</f>
        <v/>
      </c>
      <c r="N321" s="12" t="str">
        <f>IFERROR(SMALL($M$35:$M$414,ROWS($M$35:M321)),"")</f>
        <v/>
      </c>
      <c r="O321" s="12" t="str">
        <f t="shared" si="51"/>
        <v/>
      </c>
      <c r="P321" s="12" t="str">
        <f t="shared" si="52"/>
        <v/>
      </c>
      <c r="Q321" s="12" t="str">
        <f t="shared" si="53"/>
        <v/>
      </c>
      <c r="R321" s="12" t="str">
        <f t="shared" si="54"/>
        <v/>
      </c>
      <c r="S321" s="12" t="str">
        <f t="shared" si="55"/>
        <v/>
      </c>
      <c r="T321" s="12" t="str">
        <f t="shared" si="56"/>
        <v/>
      </c>
    </row>
    <row r="322" spans="1:20" x14ac:dyDescent="0.2">
      <c r="A322" s="27">
        <v>42078</v>
      </c>
      <c r="B322" s="12">
        <v>32</v>
      </c>
      <c r="C322" s="12" t="s">
        <v>10</v>
      </c>
      <c r="D322" s="12" t="s">
        <v>23</v>
      </c>
      <c r="E322" s="12" t="str">
        <f t="shared" si="47"/>
        <v>H</v>
      </c>
      <c r="F322" s="12">
        <f>IFERROR(IF(E322="A",-1,1)*IF(LEN(E322)&gt;0,INDEX(Data[Full Time Home Team Goals],ROWS($J$35:J322))-INDEX(Data[Full Time Away Team Goals],ROWS($J$35:J322)),""),"")</f>
        <v>3</v>
      </c>
      <c r="G322" s="12">
        <f>IF(ISNUMBER(F322),ROWS($F$35:F322),"")</f>
        <v>288</v>
      </c>
      <c r="H322" s="12" t="str">
        <f>IFERROR(SMALL($G$35:$G$414,ROWS($G$35:G322)),"")</f>
        <v/>
      </c>
      <c r="I322" s="12" t="str">
        <f t="shared" si="48"/>
        <v/>
      </c>
      <c r="J322" s="12" t="str">
        <f t="shared" si="49"/>
        <v/>
      </c>
      <c r="K322" s="12" t="str">
        <f t="shared" si="50"/>
        <v/>
      </c>
      <c r="L322" s="12" t="str">
        <f>IFERROR(IF(K322="A",-1,1)*IF(LEN(K322)&gt;0,INDEX(Data[Full Time Home Team Goals],ROWS($J$35:P322))-INDEX(Data[Full Time Away Team Goals],ROWS($J$35:P322)),""),"")</f>
        <v/>
      </c>
      <c r="M322" s="12" t="str">
        <f>IF(ISNUMBER(L322),ROWS($L$35:L322),"")</f>
        <v/>
      </c>
      <c r="N322" s="12" t="str">
        <f>IFERROR(SMALL($M$35:$M$414,ROWS($M$35:M322)),"")</f>
        <v/>
      </c>
      <c r="O322" s="12" t="str">
        <f t="shared" si="51"/>
        <v/>
      </c>
      <c r="P322" s="12" t="str">
        <f t="shared" si="52"/>
        <v/>
      </c>
      <c r="Q322" s="12" t="str">
        <f t="shared" si="53"/>
        <v/>
      </c>
      <c r="R322" s="12" t="str">
        <f t="shared" si="54"/>
        <v/>
      </c>
      <c r="S322" s="12" t="str">
        <f t="shared" si="55"/>
        <v/>
      </c>
      <c r="T322" s="12" t="str">
        <f t="shared" si="56"/>
        <v/>
      </c>
    </row>
    <row r="323" spans="1:20" x14ac:dyDescent="0.2">
      <c r="A323" s="27">
        <v>42079</v>
      </c>
      <c r="B323" s="12">
        <v>32</v>
      </c>
      <c r="C323" s="12" t="s">
        <v>11</v>
      </c>
      <c r="D323" s="12" t="s">
        <v>25</v>
      </c>
      <c r="E323" s="12" t="str">
        <f t="shared" si="47"/>
        <v/>
      </c>
      <c r="F323" s="12" t="str">
        <f>IFERROR(IF(E323="A",-1,1)*IF(LEN(E323)&gt;0,INDEX(Data[Full Time Home Team Goals],ROWS($J$35:J323))-INDEX(Data[Full Time Away Team Goals],ROWS($J$35:J323)),""),"")</f>
        <v/>
      </c>
      <c r="G323" s="12" t="str">
        <f>IF(ISNUMBER(F323),ROWS($F$35:F323),"")</f>
        <v/>
      </c>
      <c r="H323" s="12" t="str">
        <f>IFERROR(SMALL($G$35:$G$414,ROWS($G$35:G323)),"")</f>
        <v/>
      </c>
      <c r="I323" s="12" t="str">
        <f t="shared" si="48"/>
        <v/>
      </c>
      <c r="J323" s="12" t="str">
        <f t="shared" si="49"/>
        <v/>
      </c>
      <c r="K323" s="12" t="str">
        <f t="shared" si="50"/>
        <v>H</v>
      </c>
      <c r="L323" s="12">
        <f>IFERROR(IF(K323="A",-1,1)*IF(LEN(K323)&gt;0,INDEX(Data[Full Time Home Team Goals],ROWS($J$35:P323))-INDEX(Data[Full Time Away Team Goals],ROWS($J$35:P323)),""),"")</f>
        <v>-1</v>
      </c>
      <c r="M323" s="12">
        <f>IF(ISNUMBER(L323),ROWS($L$35:L323),"")</f>
        <v>289</v>
      </c>
      <c r="N323" s="12" t="str">
        <f>IFERROR(SMALL($M$35:$M$414,ROWS($M$35:M323)),"")</f>
        <v/>
      </c>
      <c r="O323" s="12" t="str">
        <f t="shared" si="51"/>
        <v/>
      </c>
      <c r="P323" s="12" t="str">
        <f t="shared" si="52"/>
        <v/>
      </c>
      <c r="Q323" s="12" t="str">
        <f t="shared" si="53"/>
        <v/>
      </c>
      <c r="R323" s="12" t="str">
        <f t="shared" si="54"/>
        <v/>
      </c>
      <c r="S323" s="12" t="str">
        <f t="shared" si="55"/>
        <v/>
      </c>
      <c r="T323" s="12" t="str">
        <f t="shared" si="56"/>
        <v/>
      </c>
    </row>
    <row r="324" spans="1:20" x14ac:dyDescent="0.2">
      <c r="A324" s="27">
        <v>42084</v>
      </c>
      <c r="B324" s="12">
        <v>32</v>
      </c>
      <c r="C324" s="12" t="s">
        <v>17</v>
      </c>
      <c r="D324" s="12" t="s">
        <v>11</v>
      </c>
      <c r="E324" s="12" t="str">
        <f t="shared" si="47"/>
        <v/>
      </c>
      <c r="F324" s="12" t="str">
        <f>IFERROR(IF(E324="A",-1,1)*IF(LEN(E324)&gt;0,INDEX(Data[Full Time Home Team Goals],ROWS($J$35:J324))-INDEX(Data[Full Time Away Team Goals],ROWS($J$35:J324)),""),"")</f>
        <v/>
      </c>
      <c r="G324" s="12" t="str">
        <f>IF(ISNUMBER(F324),ROWS($F$35:F324),"")</f>
        <v/>
      </c>
      <c r="H324" s="12" t="str">
        <f>IFERROR(SMALL($G$35:$G$414,ROWS($G$35:G324)),"")</f>
        <v/>
      </c>
      <c r="I324" s="12" t="str">
        <f t="shared" si="48"/>
        <v/>
      </c>
      <c r="J324" s="12" t="str">
        <f t="shared" si="49"/>
        <v/>
      </c>
      <c r="K324" s="12" t="str">
        <f t="shared" si="50"/>
        <v>A</v>
      </c>
      <c r="L324" s="12">
        <f>IFERROR(IF(K324="A",-1,1)*IF(LEN(K324)&gt;0,INDEX(Data[Full Time Home Team Goals],ROWS($J$35:P324))-INDEX(Data[Full Time Away Team Goals],ROWS($J$35:P324)),""),"")</f>
        <v>1</v>
      </c>
      <c r="M324" s="12">
        <f>IF(ISNUMBER(L324),ROWS($L$35:L324),"")</f>
        <v>290</v>
      </c>
      <c r="N324" s="12" t="str">
        <f>IFERROR(SMALL($M$35:$M$414,ROWS($M$35:M324)),"")</f>
        <v/>
      </c>
      <c r="O324" s="12" t="str">
        <f t="shared" si="51"/>
        <v/>
      </c>
      <c r="P324" s="12" t="str">
        <f t="shared" si="52"/>
        <v/>
      </c>
      <c r="Q324" s="12" t="str">
        <f t="shared" si="53"/>
        <v/>
      </c>
      <c r="R324" s="12" t="str">
        <f t="shared" si="54"/>
        <v/>
      </c>
      <c r="S324" s="12" t="str">
        <f t="shared" si="55"/>
        <v/>
      </c>
      <c r="T324" s="12" t="str">
        <f t="shared" si="56"/>
        <v/>
      </c>
    </row>
    <row r="325" spans="1:20" x14ac:dyDescent="0.2">
      <c r="A325" s="27">
        <v>42084</v>
      </c>
      <c r="B325" s="12">
        <v>32</v>
      </c>
      <c r="C325" s="12" t="s">
        <v>29</v>
      </c>
      <c r="D325" s="12" t="s">
        <v>19</v>
      </c>
      <c r="E325" s="12" t="str">
        <f t="shared" si="47"/>
        <v/>
      </c>
      <c r="F325" s="12" t="str">
        <f>IFERROR(IF(E325="A",-1,1)*IF(LEN(E325)&gt;0,INDEX(Data[Full Time Home Team Goals],ROWS($J$35:J325))-INDEX(Data[Full Time Away Team Goals],ROWS($J$35:J325)),""),"")</f>
        <v/>
      </c>
      <c r="G325" s="12" t="str">
        <f>IF(ISNUMBER(F325),ROWS($F$35:F325),"")</f>
        <v/>
      </c>
      <c r="H325" s="12" t="str">
        <f>IFERROR(SMALL($G$35:$G$414,ROWS($G$35:G325)),"")</f>
        <v/>
      </c>
      <c r="I325" s="12" t="str">
        <f t="shared" si="48"/>
        <v/>
      </c>
      <c r="J325" s="12" t="str">
        <f t="shared" si="49"/>
        <v/>
      </c>
      <c r="K325" s="12" t="str">
        <f t="shared" si="50"/>
        <v/>
      </c>
      <c r="L325" s="12" t="str">
        <f>IFERROR(IF(K325="A",-1,1)*IF(LEN(K325)&gt;0,INDEX(Data[Full Time Home Team Goals],ROWS($J$35:P325))-INDEX(Data[Full Time Away Team Goals],ROWS($J$35:P325)),""),"")</f>
        <v/>
      </c>
      <c r="M325" s="12" t="str">
        <f>IF(ISNUMBER(L325),ROWS($L$35:L325),"")</f>
        <v/>
      </c>
      <c r="N325" s="12" t="str">
        <f>IFERROR(SMALL($M$35:$M$414,ROWS($M$35:M325)),"")</f>
        <v/>
      </c>
      <c r="O325" s="12" t="str">
        <f t="shared" si="51"/>
        <v/>
      </c>
      <c r="P325" s="12" t="str">
        <f t="shared" si="52"/>
        <v/>
      </c>
      <c r="Q325" s="12" t="str">
        <f t="shared" si="53"/>
        <v/>
      </c>
      <c r="R325" s="12" t="str">
        <f t="shared" si="54"/>
        <v/>
      </c>
      <c r="S325" s="12" t="str">
        <f t="shared" si="55"/>
        <v/>
      </c>
      <c r="T325" s="12" t="str">
        <f t="shared" si="56"/>
        <v/>
      </c>
    </row>
    <row r="326" spans="1:20" x14ac:dyDescent="0.2">
      <c r="A326" s="27">
        <v>42084</v>
      </c>
      <c r="B326" s="12">
        <v>32</v>
      </c>
      <c r="C326" s="12" t="s">
        <v>28</v>
      </c>
      <c r="D326" s="12" t="s">
        <v>1</v>
      </c>
      <c r="E326" s="12" t="str">
        <f t="shared" si="47"/>
        <v/>
      </c>
      <c r="F326" s="12" t="str">
        <f>IFERROR(IF(E326="A",-1,1)*IF(LEN(E326)&gt;0,INDEX(Data[Full Time Home Team Goals],ROWS($J$35:J326))-INDEX(Data[Full Time Away Team Goals],ROWS($J$35:J326)),""),"")</f>
        <v/>
      </c>
      <c r="G326" s="12" t="str">
        <f>IF(ISNUMBER(F326),ROWS($F$35:F326),"")</f>
        <v/>
      </c>
      <c r="H326" s="12" t="str">
        <f>IFERROR(SMALL($G$35:$G$414,ROWS($G$35:G326)),"")</f>
        <v/>
      </c>
      <c r="I326" s="12" t="str">
        <f t="shared" si="48"/>
        <v/>
      </c>
      <c r="J326" s="12" t="str">
        <f t="shared" si="49"/>
        <v/>
      </c>
      <c r="K326" s="12" t="str">
        <f t="shared" si="50"/>
        <v/>
      </c>
      <c r="L326" s="12" t="str">
        <f>IFERROR(IF(K326="A",-1,1)*IF(LEN(K326)&gt;0,INDEX(Data[Full Time Home Team Goals],ROWS($J$35:P326))-INDEX(Data[Full Time Away Team Goals],ROWS($J$35:P326)),""),"")</f>
        <v/>
      </c>
      <c r="M326" s="12" t="str">
        <f>IF(ISNUMBER(L326),ROWS($L$35:L326),"")</f>
        <v/>
      </c>
      <c r="N326" s="12" t="str">
        <f>IFERROR(SMALL($M$35:$M$414,ROWS($M$35:M326)),"")</f>
        <v/>
      </c>
      <c r="O326" s="12" t="str">
        <f t="shared" si="51"/>
        <v/>
      </c>
      <c r="P326" s="12" t="str">
        <f t="shared" si="52"/>
        <v/>
      </c>
      <c r="Q326" s="12" t="str">
        <f t="shared" si="53"/>
        <v/>
      </c>
      <c r="R326" s="12" t="str">
        <f t="shared" si="54"/>
        <v/>
      </c>
      <c r="S326" s="12" t="str">
        <f t="shared" si="55"/>
        <v/>
      </c>
      <c r="T326" s="12" t="str">
        <f t="shared" si="56"/>
        <v/>
      </c>
    </row>
    <row r="327" spans="1:20" x14ac:dyDescent="0.2">
      <c r="A327" s="27">
        <v>42084</v>
      </c>
      <c r="B327" s="12">
        <v>32</v>
      </c>
      <c r="C327" s="12" t="s">
        <v>26</v>
      </c>
      <c r="D327" s="12" t="s">
        <v>31</v>
      </c>
      <c r="E327" s="12" t="str">
        <f t="shared" si="47"/>
        <v/>
      </c>
      <c r="F327" s="12" t="str">
        <f>IFERROR(IF(E327="A",-1,1)*IF(LEN(E327)&gt;0,INDEX(Data[Full Time Home Team Goals],ROWS($J$35:J327))-INDEX(Data[Full Time Away Team Goals],ROWS($J$35:J327)),""),"")</f>
        <v/>
      </c>
      <c r="G327" s="12" t="str">
        <f>IF(ISNUMBER(F327),ROWS($F$35:F327),"")</f>
        <v/>
      </c>
      <c r="H327" s="12" t="str">
        <f>IFERROR(SMALL($G$35:$G$414,ROWS($G$35:G327)),"")</f>
        <v/>
      </c>
      <c r="I327" s="12" t="str">
        <f t="shared" si="48"/>
        <v/>
      </c>
      <c r="J327" s="12" t="str">
        <f t="shared" si="49"/>
        <v/>
      </c>
      <c r="K327" s="12" t="str">
        <f t="shared" si="50"/>
        <v/>
      </c>
      <c r="L327" s="12" t="str">
        <f>IFERROR(IF(K327="A",-1,1)*IF(LEN(K327)&gt;0,INDEX(Data[Full Time Home Team Goals],ROWS($J$35:P327))-INDEX(Data[Full Time Away Team Goals],ROWS($J$35:P327)),""),"")</f>
        <v/>
      </c>
      <c r="M327" s="12" t="str">
        <f>IF(ISNUMBER(L327),ROWS($L$35:L327),"")</f>
        <v/>
      </c>
      <c r="N327" s="12" t="str">
        <f>IFERROR(SMALL($M$35:$M$414,ROWS($M$35:M327)),"")</f>
        <v/>
      </c>
      <c r="O327" s="12" t="str">
        <f t="shared" si="51"/>
        <v/>
      </c>
      <c r="P327" s="12" t="str">
        <f t="shared" si="52"/>
        <v/>
      </c>
      <c r="Q327" s="12" t="str">
        <f t="shared" si="53"/>
        <v/>
      </c>
      <c r="R327" s="12" t="str">
        <f t="shared" si="54"/>
        <v/>
      </c>
      <c r="S327" s="12" t="str">
        <f t="shared" si="55"/>
        <v/>
      </c>
      <c r="T327" s="12" t="str">
        <f t="shared" si="56"/>
        <v/>
      </c>
    </row>
    <row r="328" spans="1:20" x14ac:dyDescent="0.2">
      <c r="A328" s="27">
        <v>42084</v>
      </c>
      <c r="B328" s="12">
        <v>32</v>
      </c>
      <c r="C328" s="12" t="s">
        <v>16</v>
      </c>
      <c r="D328" s="12" t="s">
        <v>2</v>
      </c>
      <c r="E328" s="12" t="str">
        <f t="shared" si="47"/>
        <v/>
      </c>
      <c r="F328" s="12" t="str">
        <f>IFERROR(IF(E328="A",-1,1)*IF(LEN(E328)&gt;0,INDEX(Data[Full Time Home Team Goals],ROWS($J$35:J328))-INDEX(Data[Full Time Away Team Goals],ROWS($J$35:J328)),""),"")</f>
        <v/>
      </c>
      <c r="G328" s="12" t="str">
        <f>IF(ISNUMBER(F328),ROWS($F$35:F328),"")</f>
        <v/>
      </c>
      <c r="H328" s="12" t="str">
        <f>IFERROR(SMALL($G$35:$G$414,ROWS($G$35:G328)),"")</f>
        <v/>
      </c>
      <c r="I328" s="12" t="str">
        <f t="shared" si="48"/>
        <v/>
      </c>
      <c r="J328" s="12" t="str">
        <f t="shared" si="49"/>
        <v/>
      </c>
      <c r="K328" s="12" t="str">
        <f t="shared" si="50"/>
        <v/>
      </c>
      <c r="L328" s="12" t="str">
        <f>IFERROR(IF(K328="A",-1,1)*IF(LEN(K328)&gt;0,INDEX(Data[Full Time Home Team Goals],ROWS($J$35:P328))-INDEX(Data[Full Time Away Team Goals],ROWS($J$35:P328)),""),"")</f>
        <v/>
      </c>
      <c r="M328" s="12" t="str">
        <f>IF(ISNUMBER(L328),ROWS($L$35:L328),"")</f>
        <v/>
      </c>
      <c r="N328" s="12" t="str">
        <f>IFERROR(SMALL($M$35:$M$414,ROWS($M$35:M328)),"")</f>
        <v/>
      </c>
      <c r="O328" s="12" t="str">
        <f t="shared" si="51"/>
        <v/>
      </c>
      <c r="P328" s="12" t="str">
        <f t="shared" si="52"/>
        <v/>
      </c>
      <c r="Q328" s="12" t="str">
        <f t="shared" si="53"/>
        <v/>
      </c>
      <c r="R328" s="12" t="str">
        <f t="shared" si="54"/>
        <v/>
      </c>
      <c r="S328" s="12" t="str">
        <f t="shared" si="55"/>
        <v/>
      </c>
      <c r="T328" s="12" t="str">
        <f t="shared" si="56"/>
        <v/>
      </c>
    </row>
    <row r="329" spans="1:20" x14ac:dyDescent="0.2">
      <c r="A329" s="27">
        <v>42084</v>
      </c>
      <c r="B329" s="12">
        <v>32</v>
      </c>
      <c r="C329" s="12" t="s">
        <v>23</v>
      </c>
      <c r="D329" s="12" t="s">
        <v>6</v>
      </c>
      <c r="E329" s="12" t="str">
        <f t="shared" si="47"/>
        <v/>
      </c>
      <c r="F329" s="12" t="str">
        <f>IFERROR(IF(E329="A",-1,1)*IF(LEN(E329)&gt;0,INDEX(Data[Full Time Home Team Goals],ROWS($J$35:J329))-INDEX(Data[Full Time Away Team Goals],ROWS($J$35:J329)),""),"")</f>
        <v/>
      </c>
      <c r="G329" s="12" t="str">
        <f>IF(ISNUMBER(F329),ROWS($F$35:F329),"")</f>
        <v/>
      </c>
      <c r="H329" s="12" t="str">
        <f>IFERROR(SMALL($G$35:$G$414,ROWS($G$35:G329)),"")</f>
        <v/>
      </c>
      <c r="I329" s="12" t="str">
        <f t="shared" si="48"/>
        <v/>
      </c>
      <c r="J329" s="12" t="str">
        <f t="shared" si="49"/>
        <v/>
      </c>
      <c r="K329" s="12" t="str">
        <f t="shared" si="50"/>
        <v/>
      </c>
      <c r="L329" s="12" t="str">
        <f>IFERROR(IF(K329="A",-1,1)*IF(LEN(K329)&gt;0,INDEX(Data[Full Time Home Team Goals],ROWS($J$35:P329))-INDEX(Data[Full Time Away Team Goals],ROWS($J$35:P329)),""),"")</f>
        <v/>
      </c>
      <c r="M329" s="12" t="str">
        <f>IF(ISNUMBER(L329),ROWS($L$35:L329),"")</f>
        <v/>
      </c>
      <c r="N329" s="12" t="str">
        <f>IFERROR(SMALL($M$35:$M$414,ROWS($M$35:M329)),"")</f>
        <v/>
      </c>
      <c r="O329" s="12" t="str">
        <f t="shared" si="51"/>
        <v/>
      </c>
      <c r="P329" s="12" t="str">
        <f t="shared" si="52"/>
        <v/>
      </c>
      <c r="Q329" s="12" t="str">
        <f t="shared" si="53"/>
        <v/>
      </c>
      <c r="R329" s="12" t="str">
        <f t="shared" si="54"/>
        <v/>
      </c>
      <c r="S329" s="12" t="str">
        <f t="shared" si="55"/>
        <v/>
      </c>
      <c r="T329" s="12" t="str">
        <f t="shared" si="56"/>
        <v/>
      </c>
    </row>
    <row r="330" spans="1:20" x14ac:dyDescent="0.2">
      <c r="A330" s="27">
        <v>42084</v>
      </c>
      <c r="B330" s="12">
        <v>32</v>
      </c>
      <c r="C330" s="12" t="s">
        <v>22</v>
      </c>
      <c r="D330" s="12" t="s">
        <v>20</v>
      </c>
      <c r="E330" s="12" t="str">
        <f t="shared" si="47"/>
        <v/>
      </c>
      <c r="F330" s="12" t="str">
        <f>IFERROR(IF(E330="A",-1,1)*IF(LEN(E330)&gt;0,INDEX(Data[Full Time Home Team Goals],ROWS($J$35:J330))-INDEX(Data[Full Time Away Team Goals],ROWS($J$35:J330)),""),"")</f>
        <v/>
      </c>
      <c r="G330" s="12" t="str">
        <f>IF(ISNUMBER(F330),ROWS($F$35:F330),"")</f>
        <v/>
      </c>
      <c r="H330" s="12" t="str">
        <f>IFERROR(SMALL($G$35:$G$414,ROWS($G$35:G330)),"")</f>
        <v/>
      </c>
      <c r="I330" s="12" t="str">
        <f t="shared" si="48"/>
        <v/>
      </c>
      <c r="J330" s="12" t="str">
        <f t="shared" si="49"/>
        <v/>
      </c>
      <c r="K330" s="12" t="str">
        <f t="shared" si="50"/>
        <v/>
      </c>
      <c r="L330" s="12" t="str">
        <f>IFERROR(IF(K330="A",-1,1)*IF(LEN(K330)&gt;0,INDEX(Data[Full Time Home Team Goals],ROWS($J$35:P330))-INDEX(Data[Full Time Away Team Goals],ROWS($J$35:P330)),""),"")</f>
        <v/>
      </c>
      <c r="M330" s="12" t="str">
        <f>IF(ISNUMBER(L330),ROWS($L$35:L330),"")</f>
        <v/>
      </c>
      <c r="N330" s="12" t="str">
        <f>IFERROR(SMALL($M$35:$M$414,ROWS($M$35:M330)),"")</f>
        <v/>
      </c>
      <c r="O330" s="12" t="str">
        <f t="shared" si="51"/>
        <v/>
      </c>
      <c r="P330" s="12" t="str">
        <f t="shared" si="52"/>
        <v/>
      </c>
      <c r="Q330" s="12" t="str">
        <f t="shared" si="53"/>
        <v/>
      </c>
      <c r="R330" s="12" t="str">
        <f t="shared" si="54"/>
        <v/>
      </c>
      <c r="S330" s="12" t="str">
        <f t="shared" si="55"/>
        <v/>
      </c>
      <c r="T330" s="12" t="str">
        <f t="shared" si="56"/>
        <v/>
      </c>
    </row>
    <row r="331" spans="1:20" x14ac:dyDescent="0.2">
      <c r="A331" s="27">
        <v>42085</v>
      </c>
      <c r="B331" s="12">
        <v>33</v>
      </c>
      <c r="C331" s="12" t="s">
        <v>14</v>
      </c>
      <c r="D331" s="12" t="s">
        <v>32</v>
      </c>
      <c r="E331" s="12" t="str">
        <f t="shared" si="47"/>
        <v/>
      </c>
      <c r="F331" s="12" t="str">
        <f>IFERROR(IF(E331="A",-1,1)*IF(LEN(E331)&gt;0,INDEX(Data[Full Time Home Team Goals],ROWS($J$35:J331))-INDEX(Data[Full Time Away Team Goals],ROWS($J$35:J331)),""),"")</f>
        <v/>
      </c>
      <c r="G331" s="12" t="str">
        <f>IF(ISNUMBER(F331),ROWS($F$35:F331),"")</f>
        <v/>
      </c>
      <c r="H331" s="12" t="str">
        <f>IFERROR(SMALL($G$35:$G$414,ROWS($G$35:G331)),"")</f>
        <v/>
      </c>
      <c r="I331" s="12" t="str">
        <f t="shared" si="48"/>
        <v/>
      </c>
      <c r="J331" s="12" t="str">
        <f t="shared" si="49"/>
        <v/>
      </c>
      <c r="K331" s="12" t="str">
        <f t="shared" si="50"/>
        <v/>
      </c>
      <c r="L331" s="12" t="str">
        <f>IFERROR(IF(K331="A",-1,1)*IF(LEN(K331)&gt;0,INDEX(Data[Full Time Home Team Goals],ROWS($J$35:P331))-INDEX(Data[Full Time Away Team Goals],ROWS($J$35:P331)),""),"")</f>
        <v/>
      </c>
      <c r="M331" s="12" t="str">
        <f>IF(ISNUMBER(L331),ROWS($L$35:L331),"")</f>
        <v/>
      </c>
      <c r="N331" s="12" t="str">
        <f>IFERROR(SMALL($M$35:$M$414,ROWS($M$35:M331)),"")</f>
        <v/>
      </c>
      <c r="O331" s="12" t="str">
        <f t="shared" si="51"/>
        <v/>
      </c>
      <c r="P331" s="12" t="str">
        <f t="shared" si="52"/>
        <v/>
      </c>
      <c r="Q331" s="12" t="str">
        <f t="shared" si="53"/>
        <v/>
      </c>
      <c r="R331" s="12" t="str">
        <f t="shared" si="54"/>
        <v/>
      </c>
      <c r="S331" s="12" t="str">
        <f t="shared" si="55"/>
        <v/>
      </c>
      <c r="T331" s="12" t="str">
        <f t="shared" si="56"/>
        <v/>
      </c>
    </row>
    <row r="332" spans="1:20" x14ac:dyDescent="0.2">
      <c r="A332" s="27">
        <v>42085</v>
      </c>
      <c r="B332" s="12">
        <v>33</v>
      </c>
      <c r="C332" s="12" t="s">
        <v>25</v>
      </c>
      <c r="D332" s="12" t="s">
        <v>10</v>
      </c>
      <c r="E332" s="12" t="str">
        <f t="shared" si="47"/>
        <v>A</v>
      </c>
      <c r="F332" s="12">
        <f>IFERROR(IF(E332="A",-1,1)*IF(LEN(E332)&gt;0,INDEX(Data[Full Time Home Team Goals],ROWS($J$35:J332))-INDEX(Data[Full Time Away Team Goals],ROWS($J$35:J332)),""),"")</f>
        <v>1</v>
      </c>
      <c r="G332" s="12">
        <f>IF(ISNUMBER(F332),ROWS($F$35:F332),"")</f>
        <v>298</v>
      </c>
      <c r="H332" s="12" t="str">
        <f>IFERROR(SMALL($G$35:$G$414,ROWS($G$35:G332)),"")</f>
        <v/>
      </c>
      <c r="I332" s="12" t="str">
        <f t="shared" si="48"/>
        <v/>
      </c>
      <c r="J332" s="12" t="str">
        <f t="shared" si="49"/>
        <v/>
      </c>
      <c r="K332" s="12" t="str">
        <f t="shared" si="50"/>
        <v/>
      </c>
      <c r="L332" s="12" t="str">
        <f>IFERROR(IF(K332="A",-1,1)*IF(LEN(K332)&gt;0,INDEX(Data[Full Time Home Team Goals],ROWS($J$35:P332))-INDEX(Data[Full Time Away Team Goals],ROWS($J$35:P332)),""),"")</f>
        <v/>
      </c>
      <c r="M332" s="12" t="str">
        <f>IF(ISNUMBER(L332),ROWS($L$35:L332),"")</f>
        <v/>
      </c>
      <c r="N332" s="12" t="str">
        <f>IFERROR(SMALL($M$35:$M$414,ROWS($M$35:M332)),"")</f>
        <v/>
      </c>
      <c r="O332" s="12" t="str">
        <f t="shared" si="51"/>
        <v/>
      </c>
      <c r="P332" s="12" t="str">
        <f t="shared" si="52"/>
        <v/>
      </c>
      <c r="Q332" s="12" t="str">
        <f t="shared" si="53"/>
        <v/>
      </c>
      <c r="R332" s="12" t="str">
        <f t="shared" si="54"/>
        <v/>
      </c>
      <c r="S332" s="12" t="str">
        <f t="shared" si="55"/>
        <v/>
      </c>
      <c r="T332" s="12" t="str">
        <f t="shared" si="56"/>
        <v/>
      </c>
    </row>
    <row r="333" spans="1:20" x14ac:dyDescent="0.2">
      <c r="A333" s="27">
        <v>42085</v>
      </c>
      <c r="B333" s="12">
        <v>33</v>
      </c>
      <c r="C333" s="12" t="s">
        <v>13</v>
      </c>
      <c r="D333" s="12" t="s">
        <v>7</v>
      </c>
      <c r="E333" s="12" t="str">
        <f t="shared" si="47"/>
        <v/>
      </c>
      <c r="F333" s="12" t="str">
        <f>IFERROR(IF(E333="A",-1,1)*IF(LEN(E333)&gt;0,INDEX(Data[Full Time Home Team Goals],ROWS($J$35:J333))-INDEX(Data[Full Time Away Team Goals],ROWS($J$35:J333)),""),"")</f>
        <v/>
      </c>
      <c r="G333" s="12" t="str">
        <f>IF(ISNUMBER(F333),ROWS($F$35:F333),"")</f>
        <v/>
      </c>
      <c r="H333" s="12" t="str">
        <f>IFERROR(SMALL($G$35:$G$414,ROWS($G$35:G333)),"")</f>
        <v/>
      </c>
      <c r="I333" s="12" t="str">
        <f t="shared" si="48"/>
        <v/>
      </c>
      <c r="J333" s="12" t="str">
        <f t="shared" si="49"/>
        <v/>
      </c>
      <c r="K333" s="12" t="str">
        <f t="shared" si="50"/>
        <v/>
      </c>
      <c r="L333" s="12" t="str">
        <f>IFERROR(IF(K333="A",-1,1)*IF(LEN(K333)&gt;0,INDEX(Data[Full Time Home Team Goals],ROWS($J$35:P333))-INDEX(Data[Full Time Away Team Goals],ROWS($J$35:P333)),""),"")</f>
        <v/>
      </c>
      <c r="M333" s="12" t="str">
        <f>IF(ISNUMBER(L333),ROWS($L$35:L333),"")</f>
        <v/>
      </c>
      <c r="N333" s="12" t="str">
        <f>IFERROR(SMALL($M$35:$M$414,ROWS($M$35:M333)),"")</f>
        <v/>
      </c>
      <c r="O333" s="12" t="str">
        <f t="shared" si="51"/>
        <v/>
      </c>
      <c r="P333" s="12" t="str">
        <f t="shared" si="52"/>
        <v/>
      </c>
      <c r="Q333" s="12" t="str">
        <f t="shared" si="53"/>
        <v/>
      </c>
      <c r="R333" s="12" t="str">
        <f t="shared" si="54"/>
        <v/>
      </c>
      <c r="S333" s="12" t="str">
        <f t="shared" si="55"/>
        <v/>
      </c>
      <c r="T333" s="12" t="str">
        <f t="shared" si="56"/>
        <v/>
      </c>
    </row>
    <row r="334" spans="1:20" x14ac:dyDescent="0.2">
      <c r="A334" s="27">
        <v>42098</v>
      </c>
      <c r="B334" s="12">
        <v>34</v>
      </c>
      <c r="C334" s="12" t="s">
        <v>1</v>
      </c>
      <c r="D334" s="12" t="s">
        <v>25</v>
      </c>
      <c r="E334" s="12" t="str">
        <f t="shared" si="47"/>
        <v/>
      </c>
      <c r="F334" s="12" t="str">
        <f>IFERROR(IF(E334="A",-1,1)*IF(LEN(E334)&gt;0,INDEX(Data[Full Time Home Team Goals],ROWS($J$35:J334))-INDEX(Data[Full Time Away Team Goals],ROWS($J$35:J334)),""),"")</f>
        <v/>
      </c>
      <c r="G334" s="12" t="str">
        <f>IF(ISNUMBER(F334),ROWS($F$35:F334),"")</f>
        <v/>
      </c>
      <c r="H334" s="12" t="str">
        <f>IFERROR(SMALL($G$35:$G$414,ROWS($G$35:G334)),"")</f>
        <v/>
      </c>
      <c r="I334" s="12" t="str">
        <f t="shared" si="48"/>
        <v/>
      </c>
      <c r="J334" s="12" t="str">
        <f t="shared" si="49"/>
        <v/>
      </c>
      <c r="K334" s="12" t="str">
        <f t="shared" si="50"/>
        <v/>
      </c>
      <c r="L334" s="12" t="str">
        <f>IFERROR(IF(K334="A",-1,1)*IF(LEN(K334)&gt;0,INDEX(Data[Full Time Home Team Goals],ROWS($J$35:P334))-INDEX(Data[Full Time Away Team Goals],ROWS($J$35:P334)),""),"")</f>
        <v/>
      </c>
      <c r="M334" s="12" t="str">
        <f>IF(ISNUMBER(L334),ROWS($L$35:L334),"")</f>
        <v/>
      </c>
      <c r="N334" s="12" t="str">
        <f>IFERROR(SMALL($M$35:$M$414,ROWS($M$35:M334)),"")</f>
        <v/>
      </c>
      <c r="O334" s="12" t="str">
        <f t="shared" si="51"/>
        <v/>
      </c>
      <c r="P334" s="12" t="str">
        <f t="shared" si="52"/>
        <v/>
      </c>
      <c r="Q334" s="12" t="str">
        <f t="shared" si="53"/>
        <v/>
      </c>
      <c r="R334" s="12" t="str">
        <f t="shared" si="54"/>
        <v/>
      </c>
      <c r="S334" s="12" t="str">
        <f t="shared" si="55"/>
        <v/>
      </c>
      <c r="T334" s="12" t="str">
        <f t="shared" si="56"/>
        <v/>
      </c>
    </row>
    <row r="335" spans="1:20" x14ac:dyDescent="0.2">
      <c r="A335" s="27">
        <v>42098</v>
      </c>
      <c r="B335" s="12">
        <v>34</v>
      </c>
      <c r="C335" s="12" t="s">
        <v>32</v>
      </c>
      <c r="D335" s="12" t="s">
        <v>16</v>
      </c>
      <c r="E335" s="12" t="str">
        <f t="shared" si="47"/>
        <v/>
      </c>
      <c r="F335" s="12" t="str">
        <f>IFERROR(IF(E335="A",-1,1)*IF(LEN(E335)&gt;0,INDEX(Data[Full Time Home Team Goals],ROWS($J$35:J335))-INDEX(Data[Full Time Away Team Goals],ROWS($J$35:J335)),""),"")</f>
        <v/>
      </c>
      <c r="G335" s="12" t="str">
        <f>IF(ISNUMBER(F335),ROWS($F$35:F335),"")</f>
        <v/>
      </c>
      <c r="H335" s="12" t="str">
        <f>IFERROR(SMALL($G$35:$G$414,ROWS($G$35:G335)),"")</f>
        <v/>
      </c>
      <c r="I335" s="12" t="str">
        <f t="shared" si="48"/>
        <v/>
      </c>
      <c r="J335" s="12" t="str">
        <f t="shared" si="49"/>
        <v/>
      </c>
      <c r="K335" s="12" t="str">
        <f t="shared" si="50"/>
        <v/>
      </c>
      <c r="L335" s="12" t="str">
        <f>IFERROR(IF(K335="A",-1,1)*IF(LEN(K335)&gt;0,INDEX(Data[Full Time Home Team Goals],ROWS($J$35:P335))-INDEX(Data[Full Time Away Team Goals],ROWS($J$35:P335)),""),"")</f>
        <v/>
      </c>
      <c r="M335" s="12" t="str">
        <f>IF(ISNUMBER(L335),ROWS($L$35:L335),"")</f>
        <v/>
      </c>
      <c r="N335" s="12" t="str">
        <f>IFERROR(SMALL($M$35:$M$414,ROWS($M$35:M335)),"")</f>
        <v/>
      </c>
      <c r="O335" s="12" t="str">
        <f t="shared" si="51"/>
        <v/>
      </c>
      <c r="P335" s="12" t="str">
        <f t="shared" si="52"/>
        <v/>
      </c>
      <c r="Q335" s="12" t="str">
        <f t="shared" si="53"/>
        <v/>
      </c>
      <c r="R335" s="12" t="str">
        <f t="shared" si="54"/>
        <v/>
      </c>
      <c r="S335" s="12" t="str">
        <f t="shared" si="55"/>
        <v/>
      </c>
      <c r="T335" s="12" t="str">
        <f t="shared" si="56"/>
        <v/>
      </c>
    </row>
    <row r="336" spans="1:20" x14ac:dyDescent="0.2">
      <c r="A336" s="27">
        <v>42098</v>
      </c>
      <c r="B336" s="12">
        <v>34</v>
      </c>
      <c r="C336" s="12" t="s">
        <v>7</v>
      </c>
      <c r="D336" s="12" t="s">
        <v>26</v>
      </c>
      <c r="E336" s="12" t="str">
        <f t="shared" si="47"/>
        <v/>
      </c>
      <c r="F336" s="12" t="str">
        <f>IFERROR(IF(E336="A",-1,1)*IF(LEN(E336)&gt;0,INDEX(Data[Full Time Home Team Goals],ROWS($J$35:J336))-INDEX(Data[Full Time Away Team Goals],ROWS($J$35:J336)),""),"")</f>
        <v/>
      </c>
      <c r="G336" s="12" t="str">
        <f>IF(ISNUMBER(F336),ROWS($F$35:F336),"")</f>
        <v/>
      </c>
      <c r="H336" s="12" t="str">
        <f>IFERROR(SMALL($G$35:$G$414,ROWS($G$35:G336)),"")</f>
        <v/>
      </c>
      <c r="I336" s="12" t="str">
        <f t="shared" si="48"/>
        <v/>
      </c>
      <c r="J336" s="12" t="str">
        <f t="shared" si="49"/>
        <v/>
      </c>
      <c r="K336" s="12" t="str">
        <f t="shared" si="50"/>
        <v/>
      </c>
      <c r="L336" s="12" t="str">
        <f>IFERROR(IF(K336="A",-1,1)*IF(LEN(K336)&gt;0,INDEX(Data[Full Time Home Team Goals],ROWS($J$35:P336))-INDEX(Data[Full Time Away Team Goals],ROWS($J$35:P336)),""),"")</f>
        <v/>
      </c>
      <c r="M336" s="12" t="str">
        <f>IF(ISNUMBER(L336),ROWS($L$35:L336),"")</f>
        <v/>
      </c>
      <c r="N336" s="12" t="str">
        <f>IFERROR(SMALL($M$35:$M$414,ROWS($M$35:M336)),"")</f>
        <v/>
      </c>
      <c r="O336" s="12" t="str">
        <f t="shared" si="51"/>
        <v/>
      </c>
      <c r="P336" s="12" t="str">
        <f t="shared" si="52"/>
        <v/>
      </c>
      <c r="Q336" s="12" t="str">
        <f t="shared" si="53"/>
        <v/>
      </c>
      <c r="R336" s="12" t="str">
        <f t="shared" si="54"/>
        <v/>
      </c>
      <c r="S336" s="12" t="str">
        <f t="shared" si="55"/>
        <v/>
      </c>
      <c r="T336" s="12" t="str">
        <f t="shared" si="56"/>
        <v/>
      </c>
    </row>
    <row r="337" spans="1:20" x14ac:dyDescent="0.2">
      <c r="A337" s="27">
        <v>42098</v>
      </c>
      <c r="B337" s="12">
        <v>34</v>
      </c>
      <c r="C337" s="12" t="s">
        <v>6</v>
      </c>
      <c r="D337" s="12" t="s">
        <v>22</v>
      </c>
      <c r="E337" s="12" t="str">
        <f t="shared" si="47"/>
        <v/>
      </c>
      <c r="F337" s="12" t="str">
        <f>IFERROR(IF(E337="A",-1,1)*IF(LEN(E337)&gt;0,INDEX(Data[Full Time Home Team Goals],ROWS($J$35:J337))-INDEX(Data[Full Time Away Team Goals],ROWS($J$35:J337)),""),"")</f>
        <v/>
      </c>
      <c r="G337" s="12" t="str">
        <f>IF(ISNUMBER(F337),ROWS($F$35:F337),"")</f>
        <v/>
      </c>
      <c r="H337" s="12" t="str">
        <f>IFERROR(SMALL($G$35:$G$414,ROWS($G$35:G337)),"")</f>
        <v/>
      </c>
      <c r="I337" s="12" t="str">
        <f t="shared" si="48"/>
        <v/>
      </c>
      <c r="J337" s="12" t="str">
        <f t="shared" si="49"/>
        <v/>
      </c>
      <c r="K337" s="12" t="str">
        <f t="shared" si="50"/>
        <v/>
      </c>
      <c r="L337" s="12" t="str">
        <f>IFERROR(IF(K337="A",-1,1)*IF(LEN(K337)&gt;0,INDEX(Data[Full Time Home Team Goals],ROWS($J$35:P337))-INDEX(Data[Full Time Away Team Goals],ROWS($J$35:P337)),""),"")</f>
        <v/>
      </c>
      <c r="M337" s="12" t="str">
        <f>IF(ISNUMBER(L337),ROWS($L$35:L337),"")</f>
        <v/>
      </c>
      <c r="N337" s="12" t="str">
        <f>IFERROR(SMALL($M$35:$M$414,ROWS($M$35:M337)),"")</f>
        <v/>
      </c>
      <c r="O337" s="12" t="str">
        <f t="shared" si="51"/>
        <v/>
      </c>
      <c r="P337" s="12" t="str">
        <f t="shared" si="52"/>
        <v/>
      </c>
      <c r="Q337" s="12" t="str">
        <f t="shared" si="53"/>
        <v/>
      </c>
      <c r="R337" s="12" t="str">
        <f t="shared" si="54"/>
        <v/>
      </c>
      <c r="S337" s="12" t="str">
        <f t="shared" si="55"/>
        <v/>
      </c>
      <c r="T337" s="12" t="str">
        <f t="shared" si="56"/>
        <v/>
      </c>
    </row>
    <row r="338" spans="1:20" x14ac:dyDescent="0.2">
      <c r="A338" s="27">
        <v>42098</v>
      </c>
      <c r="B338" s="12">
        <v>34</v>
      </c>
      <c r="C338" s="12" t="s">
        <v>10</v>
      </c>
      <c r="D338" s="12" t="s">
        <v>17</v>
      </c>
      <c r="E338" s="12" t="str">
        <f t="shared" si="47"/>
        <v>H</v>
      </c>
      <c r="F338" s="12">
        <f>IFERROR(IF(E338="A",-1,1)*IF(LEN(E338)&gt;0,INDEX(Data[Full Time Home Team Goals],ROWS($J$35:J338))-INDEX(Data[Full Time Away Team Goals],ROWS($J$35:J338)),""),"")</f>
        <v>2</v>
      </c>
      <c r="G338" s="12">
        <f>IF(ISNUMBER(F338),ROWS($F$35:F338),"")</f>
        <v>304</v>
      </c>
      <c r="H338" s="12" t="str">
        <f>IFERROR(SMALL($G$35:$G$414,ROWS($G$35:G338)),"")</f>
        <v/>
      </c>
      <c r="I338" s="12" t="str">
        <f t="shared" si="48"/>
        <v/>
      </c>
      <c r="J338" s="12" t="str">
        <f t="shared" si="49"/>
        <v/>
      </c>
      <c r="K338" s="12" t="str">
        <f t="shared" si="50"/>
        <v/>
      </c>
      <c r="L338" s="12" t="str">
        <f>IFERROR(IF(K338="A",-1,1)*IF(LEN(K338)&gt;0,INDEX(Data[Full Time Home Team Goals],ROWS($J$35:P338))-INDEX(Data[Full Time Away Team Goals],ROWS($J$35:P338)),""),"")</f>
        <v/>
      </c>
      <c r="M338" s="12" t="str">
        <f>IF(ISNUMBER(L338),ROWS($L$35:L338),"")</f>
        <v/>
      </c>
      <c r="N338" s="12" t="str">
        <f>IFERROR(SMALL($M$35:$M$414,ROWS($M$35:M338)),"")</f>
        <v/>
      </c>
      <c r="O338" s="12" t="str">
        <f t="shared" si="51"/>
        <v/>
      </c>
      <c r="P338" s="12" t="str">
        <f t="shared" si="52"/>
        <v/>
      </c>
      <c r="Q338" s="12" t="str">
        <f t="shared" si="53"/>
        <v/>
      </c>
      <c r="R338" s="12" t="str">
        <f t="shared" si="54"/>
        <v/>
      </c>
      <c r="S338" s="12" t="str">
        <f t="shared" si="55"/>
        <v/>
      </c>
      <c r="T338" s="12" t="str">
        <f t="shared" si="56"/>
        <v/>
      </c>
    </row>
    <row r="339" spans="1:20" x14ac:dyDescent="0.2">
      <c r="A339" s="27">
        <v>42098</v>
      </c>
      <c r="B339" s="12">
        <v>34</v>
      </c>
      <c r="C339" s="12" t="s">
        <v>11</v>
      </c>
      <c r="D339" s="12" t="s">
        <v>14</v>
      </c>
      <c r="E339" s="12" t="str">
        <f t="shared" si="47"/>
        <v/>
      </c>
      <c r="F339" s="12" t="str">
        <f>IFERROR(IF(E339="A",-1,1)*IF(LEN(E339)&gt;0,INDEX(Data[Full Time Home Team Goals],ROWS($J$35:J339))-INDEX(Data[Full Time Away Team Goals],ROWS($J$35:J339)),""),"")</f>
        <v/>
      </c>
      <c r="G339" s="12" t="str">
        <f>IF(ISNUMBER(F339),ROWS($F$35:F339),"")</f>
        <v/>
      </c>
      <c r="H339" s="12" t="str">
        <f>IFERROR(SMALL($G$35:$G$414,ROWS($G$35:G339)),"")</f>
        <v/>
      </c>
      <c r="I339" s="12" t="str">
        <f t="shared" si="48"/>
        <v/>
      </c>
      <c r="J339" s="12" t="str">
        <f t="shared" si="49"/>
        <v/>
      </c>
      <c r="K339" s="12" t="str">
        <f t="shared" si="50"/>
        <v>H</v>
      </c>
      <c r="L339" s="12">
        <f>IFERROR(IF(K339="A",-1,1)*IF(LEN(K339)&gt;0,INDEX(Data[Full Time Home Team Goals],ROWS($J$35:P339))-INDEX(Data[Full Time Away Team Goals],ROWS($J$35:P339)),""),"")</f>
        <v>2</v>
      </c>
      <c r="M339" s="12">
        <f>IF(ISNUMBER(L339),ROWS($L$35:L339),"")</f>
        <v>305</v>
      </c>
      <c r="N339" s="12" t="str">
        <f>IFERROR(SMALL($M$35:$M$414,ROWS($M$35:M339)),"")</f>
        <v/>
      </c>
      <c r="O339" s="12" t="str">
        <f t="shared" si="51"/>
        <v/>
      </c>
      <c r="P339" s="12" t="str">
        <f t="shared" si="52"/>
        <v/>
      </c>
      <c r="Q339" s="12" t="str">
        <f t="shared" si="53"/>
        <v/>
      </c>
      <c r="R339" s="12" t="str">
        <f t="shared" si="54"/>
        <v/>
      </c>
      <c r="S339" s="12" t="str">
        <f t="shared" si="55"/>
        <v/>
      </c>
      <c r="T339" s="12" t="str">
        <f t="shared" si="56"/>
        <v/>
      </c>
    </row>
    <row r="340" spans="1:20" x14ac:dyDescent="0.2">
      <c r="A340" s="27">
        <v>42098</v>
      </c>
      <c r="B340" s="12">
        <v>34</v>
      </c>
      <c r="C340" s="12" t="s">
        <v>19</v>
      </c>
      <c r="D340" s="12" t="s">
        <v>13</v>
      </c>
      <c r="E340" s="12" t="str">
        <f t="shared" si="47"/>
        <v/>
      </c>
      <c r="F340" s="12" t="str">
        <f>IFERROR(IF(E340="A",-1,1)*IF(LEN(E340)&gt;0,INDEX(Data[Full Time Home Team Goals],ROWS($J$35:J340))-INDEX(Data[Full Time Away Team Goals],ROWS($J$35:J340)),""),"")</f>
        <v/>
      </c>
      <c r="G340" s="12" t="str">
        <f>IF(ISNUMBER(F340),ROWS($F$35:F340),"")</f>
        <v/>
      </c>
      <c r="H340" s="12" t="str">
        <f>IFERROR(SMALL($G$35:$G$414,ROWS($G$35:G340)),"")</f>
        <v/>
      </c>
      <c r="I340" s="12" t="str">
        <f t="shared" si="48"/>
        <v/>
      </c>
      <c r="J340" s="12" t="str">
        <f t="shared" si="49"/>
        <v/>
      </c>
      <c r="K340" s="12" t="str">
        <f t="shared" si="50"/>
        <v/>
      </c>
      <c r="L340" s="12" t="str">
        <f>IFERROR(IF(K340="A",-1,1)*IF(LEN(K340)&gt;0,INDEX(Data[Full Time Home Team Goals],ROWS($J$35:P340))-INDEX(Data[Full Time Away Team Goals],ROWS($J$35:P340)),""),"")</f>
        <v/>
      </c>
      <c r="M340" s="12" t="str">
        <f>IF(ISNUMBER(L340),ROWS($L$35:L340),"")</f>
        <v/>
      </c>
      <c r="N340" s="12" t="str">
        <f>IFERROR(SMALL($M$35:$M$414,ROWS($M$35:M340)),"")</f>
        <v/>
      </c>
      <c r="O340" s="12" t="str">
        <f t="shared" si="51"/>
        <v/>
      </c>
      <c r="P340" s="12" t="str">
        <f t="shared" si="52"/>
        <v/>
      </c>
      <c r="Q340" s="12" t="str">
        <f t="shared" si="53"/>
        <v/>
      </c>
      <c r="R340" s="12" t="str">
        <f t="shared" si="54"/>
        <v/>
      </c>
      <c r="S340" s="12" t="str">
        <f t="shared" si="55"/>
        <v/>
      </c>
      <c r="T340" s="12" t="str">
        <f t="shared" si="56"/>
        <v/>
      </c>
    </row>
    <row r="341" spans="1:20" x14ac:dyDescent="0.2">
      <c r="A341" s="27">
        <v>42099</v>
      </c>
      <c r="B341" s="12">
        <v>35</v>
      </c>
      <c r="C341" s="12" t="s">
        <v>31</v>
      </c>
      <c r="D341" s="12" t="s">
        <v>23</v>
      </c>
      <c r="E341" s="12" t="str">
        <f t="shared" si="47"/>
        <v/>
      </c>
      <c r="F341" s="12" t="str">
        <f>IFERROR(IF(E341="A",-1,1)*IF(LEN(E341)&gt;0,INDEX(Data[Full Time Home Team Goals],ROWS($J$35:J341))-INDEX(Data[Full Time Away Team Goals],ROWS($J$35:J341)),""),"")</f>
        <v/>
      </c>
      <c r="G341" s="12" t="str">
        <f>IF(ISNUMBER(F341),ROWS($F$35:F341),"")</f>
        <v/>
      </c>
      <c r="H341" s="12" t="str">
        <f>IFERROR(SMALL($G$35:$G$414,ROWS($G$35:G341)),"")</f>
        <v/>
      </c>
      <c r="I341" s="12" t="str">
        <f t="shared" si="48"/>
        <v/>
      </c>
      <c r="J341" s="12" t="str">
        <f t="shared" si="49"/>
        <v/>
      </c>
      <c r="K341" s="12" t="str">
        <f t="shared" si="50"/>
        <v/>
      </c>
      <c r="L341" s="12" t="str">
        <f>IFERROR(IF(K341="A",-1,1)*IF(LEN(K341)&gt;0,INDEX(Data[Full Time Home Team Goals],ROWS($J$35:P341))-INDEX(Data[Full Time Away Team Goals],ROWS($J$35:P341)),""),"")</f>
        <v/>
      </c>
      <c r="M341" s="12" t="str">
        <f>IF(ISNUMBER(L341),ROWS($L$35:L341),"")</f>
        <v/>
      </c>
      <c r="N341" s="12" t="str">
        <f>IFERROR(SMALL($M$35:$M$414,ROWS($M$35:M341)),"")</f>
        <v/>
      </c>
      <c r="O341" s="12" t="str">
        <f t="shared" si="51"/>
        <v/>
      </c>
      <c r="P341" s="12" t="str">
        <f t="shared" si="52"/>
        <v/>
      </c>
      <c r="Q341" s="12" t="str">
        <f t="shared" si="53"/>
        <v/>
      </c>
      <c r="R341" s="12" t="str">
        <f t="shared" si="54"/>
        <v/>
      </c>
      <c r="S341" s="12" t="str">
        <f t="shared" si="55"/>
        <v/>
      </c>
      <c r="T341" s="12" t="str">
        <f t="shared" si="56"/>
        <v/>
      </c>
    </row>
    <row r="342" spans="1:20" x14ac:dyDescent="0.2">
      <c r="A342" s="27">
        <v>42099</v>
      </c>
      <c r="B342" s="12">
        <v>35</v>
      </c>
      <c r="C342" s="12" t="s">
        <v>20</v>
      </c>
      <c r="D342" s="12" t="s">
        <v>28</v>
      </c>
      <c r="E342" s="12" t="str">
        <f t="shared" si="47"/>
        <v/>
      </c>
      <c r="F342" s="12" t="str">
        <f>IFERROR(IF(E342="A",-1,1)*IF(LEN(E342)&gt;0,INDEX(Data[Full Time Home Team Goals],ROWS($J$35:J342))-INDEX(Data[Full Time Away Team Goals],ROWS($J$35:J342)),""),"")</f>
        <v/>
      </c>
      <c r="G342" s="12" t="str">
        <f>IF(ISNUMBER(F342),ROWS($F$35:F342),"")</f>
        <v/>
      </c>
      <c r="H342" s="12" t="str">
        <f>IFERROR(SMALL($G$35:$G$414,ROWS($G$35:G342)),"")</f>
        <v/>
      </c>
      <c r="I342" s="12" t="str">
        <f t="shared" si="48"/>
        <v/>
      </c>
      <c r="J342" s="12" t="str">
        <f t="shared" si="49"/>
        <v/>
      </c>
      <c r="K342" s="12" t="str">
        <f t="shared" si="50"/>
        <v/>
      </c>
      <c r="L342" s="12" t="str">
        <f>IFERROR(IF(K342="A",-1,1)*IF(LEN(K342)&gt;0,INDEX(Data[Full Time Home Team Goals],ROWS($J$35:P342))-INDEX(Data[Full Time Away Team Goals],ROWS($J$35:P342)),""),"")</f>
        <v/>
      </c>
      <c r="M342" s="12" t="str">
        <f>IF(ISNUMBER(L342),ROWS($L$35:L342),"")</f>
        <v/>
      </c>
      <c r="N342" s="12" t="str">
        <f>IFERROR(SMALL($M$35:$M$414,ROWS($M$35:M342)),"")</f>
        <v/>
      </c>
      <c r="O342" s="12" t="str">
        <f t="shared" si="51"/>
        <v/>
      </c>
      <c r="P342" s="12" t="str">
        <f t="shared" si="52"/>
        <v/>
      </c>
      <c r="Q342" s="12" t="str">
        <f t="shared" si="53"/>
        <v/>
      </c>
      <c r="R342" s="12" t="str">
        <f t="shared" si="54"/>
        <v/>
      </c>
      <c r="S342" s="12" t="str">
        <f t="shared" si="55"/>
        <v/>
      </c>
      <c r="T342" s="12" t="str">
        <f t="shared" si="56"/>
        <v/>
      </c>
    </row>
    <row r="343" spans="1:20" x14ac:dyDescent="0.2">
      <c r="A343" s="27">
        <v>42100</v>
      </c>
      <c r="B343" s="12">
        <v>35</v>
      </c>
      <c r="C343" s="12" t="s">
        <v>2</v>
      </c>
      <c r="D343" s="12" t="s">
        <v>29</v>
      </c>
      <c r="E343" s="12" t="str">
        <f t="shared" si="47"/>
        <v/>
      </c>
      <c r="F343" s="12" t="str">
        <f>IFERROR(IF(E343="A",-1,1)*IF(LEN(E343)&gt;0,INDEX(Data[Full Time Home Team Goals],ROWS($J$35:J343))-INDEX(Data[Full Time Away Team Goals],ROWS($J$35:J343)),""),"")</f>
        <v/>
      </c>
      <c r="G343" s="12" t="str">
        <f>IF(ISNUMBER(F343),ROWS($F$35:F343),"")</f>
        <v/>
      </c>
      <c r="H343" s="12" t="str">
        <f>IFERROR(SMALL($G$35:$G$414,ROWS($G$35:G343)),"")</f>
        <v/>
      </c>
      <c r="I343" s="12" t="str">
        <f t="shared" si="48"/>
        <v/>
      </c>
      <c r="J343" s="12" t="str">
        <f t="shared" si="49"/>
        <v/>
      </c>
      <c r="K343" s="12" t="str">
        <f t="shared" si="50"/>
        <v/>
      </c>
      <c r="L343" s="12" t="str">
        <f>IFERROR(IF(K343="A",-1,1)*IF(LEN(K343)&gt;0,INDEX(Data[Full Time Home Team Goals],ROWS($J$35:P343))-INDEX(Data[Full Time Away Team Goals],ROWS($J$35:P343)),""),"")</f>
        <v/>
      </c>
      <c r="M343" s="12" t="str">
        <f>IF(ISNUMBER(L343),ROWS($L$35:L343),"")</f>
        <v/>
      </c>
      <c r="N343" s="12" t="str">
        <f>IFERROR(SMALL($M$35:$M$414,ROWS($M$35:M343)),"")</f>
        <v/>
      </c>
      <c r="O343" s="12" t="str">
        <f t="shared" si="51"/>
        <v/>
      </c>
      <c r="P343" s="12" t="str">
        <f t="shared" si="52"/>
        <v/>
      </c>
      <c r="Q343" s="12" t="str">
        <f t="shared" si="53"/>
        <v/>
      </c>
      <c r="R343" s="12" t="str">
        <f t="shared" si="54"/>
        <v/>
      </c>
      <c r="S343" s="12" t="str">
        <f t="shared" si="55"/>
        <v/>
      </c>
      <c r="T343" s="12" t="str">
        <f t="shared" si="56"/>
        <v/>
      </c>
    </row>
    <row r="344" spans="1:20" x14ac:dyDescent="0.2">
      <c r="A344" s="27">
        <v>42101</v>
      </c>
      <c r="B344" s="12">
        <v>35</v>
      </c>
      <c r="C344" s="12" t="s">
        <v>17</v>
      </c>
      <c r="D344" s="12" t="s">
        <v>13</v>
      </c>
      <c r="E344" s="12" t="str">
        <f t="shared" si="47"/>
        <v/>
      </c>
      <c r="F344" s="12" t="str">
        <f>IFERROR(IF(E344="A",-1,1)*IF(LEN(E344)&gt;0,INDEX(Data[Full Time Home Team Goals],ROWS($J$35:J344))-INDEX(Data[Full Time Away Team Goals],ROWS($J$35:J344)),""),"")</f>
        <v/>
      </c>
      <c r="G344" s="12" t="str">
        <f>IF(ISNUMBER(F344),ROWS($F$35:F344),"")</f>
        <v/>
      </c>
      <c r="H344" s="12" t="str">
        <f>IFERROR(SMALL($G$35:$G$414,ROWS($G$35:G344)),"")</f>
        <v/>
      </c>
      <c r="I344" s="12" t="str">
        <f t="shared" si="48"/>
        <v/>
      </c>
      <c r="J344" s="12" t="str">
        <f t="shared" si="49"/>
        <v/>
      </c>
      <c r="K344" s="12" t="str">
        <f t="shared" si="50"/>
        <v/>
      </c>
      <c r="L344" s="12" t="str">
        <f>IFERROR(IF(K344="A",-1,1)*IF(LEN(K344)&gt;0,INDEX(Data[Full Time Home Team Goals],ROWS($J$35:P344))-INDEX(Data[Full Time Away Team Goals],ROWS($J$35:P344)),""),"")</f>
        <v/>
      </c>
      <c r="M344" s="12" t="str">
        <f>IF(ISNUMBER(L344),ROWS($L$35:L344),"")</f>
        <v/>
      </c>
      <c r="N344" s="12" t="str">
        <f>IFERROR(SMALL($M$35:$M$414,ROWS($M$35:M344)),"")</f>
        <v/>
      </c>
      <c r="O344" s="12" t="str">
        <f t="shared" si="51"/>
        <v/>
      </c>
      <c r="P344" s="12" t="str">
        <f t="shared" si="52"/>
        <v/>
      </c>
      <c r="Q344" s="12" t="str">
        <f t="shared" si="53"/>
        <v/>
      </c>
      <c r="R344" s="12" t="str">
        <f t="shared" si="54"/>
        <v/>
      </c>
      <c r="S344" s="12" t="str">
        <f t="shared" si="55"/>
        <v/>
      </c>
      <c r="T344" s="12" t="str">
        <f t="shared" si="56"/>
        <v/>
      </c>
    </row>
    <row r="345" spans="1:20" x14ac:dyDescent="0.2">
      <c r="A345" s="27">
        <v>42105</v>
      </c>
      <c r="B345" s="12">
        <v>35</v>
      </c>
      <c r="C345" s="12" t="s">
        <v>31</v>
      </c>
      <c r="D345" s="12" t="s">
        <v>1</v>
      </c>
      <c r="E345" s="12" t="str">
        <f t="shared" si="47"/>
        <v/>
      </c>
      <c r="F345" s="12" t="str">
        <f>IFERROR(IF(E345="A",-1,1)*IF(LEN(E345)&gt;0,INDEX(Data[Full Time Home Team Goals],ROWS($J$35:J345))-INDEX(Data[Full Time Away Team Goals],ROWS($J$35:J345)),""),"")</f>
        <v/>
      </c>
      <c r="G345" s="12" t="str">
        <f>IF(ISNUMBER(F345),ROWS($F$35:F345),"")</f>
        <v/>
      </c>
      <c r="H345" s="12" t="str">
        <f>IFERROR(SMALL($G$35:$G$414,ROWS($G$35:G345)),"")</f>
        <v/>
      </c>
      <c r="I345" s="12" t="str">
        <f t="shared" si="48"/>
        <v/>
      </c>
      <c r="J345" s="12" t="str">
        <f t="shared" si="49"/>
        <v/>
      </c>
      <c r="K345" s="12" t="str">
        <f t="shared" si="50"/>
        <v/>
      </c>
      <c r="L345" s="12" t="str">
        <f>IFERROR(IF(K345="A",-1,1)*IF(LEN(K345)&gt;0,INDEX(Data[Full Time Home Team Goals],ROWS($J$35:P345))-INDEX(Data[Full Time Away Team Goals],ROWS($J$35:P345)),""),"")</f>
        <v/>
      </c>
      <c r="M345" s="12" t="str">
        <f>IF(ISNUMBER(L345),ROWS($L$35:L345),"")</f>
        <v/>
      </c>
      <c r="N345" s="12" t="str">
        <f>IFERROR(SMALL($M$35:$M$414,ROWS($M$35:M345)),"")</f>
        <v/>
      </c>
      <c r="O345" s="12" t="str">
        <f t="shared" si="51"/>
        <v/>
      </c>
      <c r="P345" s="12" t="str">
        <f t="shared" si="52"/>
        <v/>
      </c>
      <c r="Q345" s="12" t="str">
        <f t="shared" si="53"/>
        <v/>
      </c>
      <c r="R345" s="12" t="str">
        <f t="shared" si="54"/>
        <v/>
      </c>
      <c r="S345" s="12" t="str">
        <f t="shared" si="55"/>
        <v/>
      </c>
      <c r="T345" s="12" t="str">
        <f t="shared" si="56"/>
        <v/>
      </c>
    </row>
    <row r="346" spans="1:20" x14ac:dyDescent="0.2">
      <c r="A346" s="27">
        <v>42105</v>
      </c>
      <c r="B346" s="12">
        <v>35</v>
      </c>
      <c r="C346" s="12" t="s">
        <v>26</v>
      </c>
      <c r="D346" s="12" t="s">
        <v>14</v>
      </c>
      <c r="E346" s="12" t="str">
        <f t="shared" si="47"/>
        <v/>
      </c>
      <c r="F346" s="12" t="str">
        <f>IFERROR(IF(E346="A",-1,1)*IF(LEN(E346)&gt;0,INDEX(Data[Full Time Home Team Goals],ROWS($J$35:J346))-INDEX(Data[Full Time Away Team Goals],ROWS($J$35:J346)),""),"")</f>
        <v/>
      </c>
      <c r="G346" s="12" t="str">
        <f>IF(ISNUMBER(F346),ROWS($F$35:F346),"")</f>
        <v/>
      </c>
      <c r="H346" s="12" t="str">
        <f>IFERROR(SMALL($G$35:$G$414,ROWS($G$35:G346)),"")</f>
        <v/>
      </c>
      <c r="I346" s="12" t="str">
        <f t="shared" si="48"/>
        <v/>
      </c>
      <c r="J346" s="12" t="str">
        <f t="shared" si="49"/>
        <v/>
      </c>
      <c r="K346" s="12" t="str">
        <f t="shared" si="50"/>
        <v/>
      </c>
      <c r="L346" s="12" t="str">
        <f>IFERROR(IF(K346="A",-1,1)*IF(LEN(K346)&gt;0,INDEX(Data[Full Time Home Team Goals],ROWS($J$35:P346))-INDEX(Data[Full Time Away Team Goals],ROWS($J$35:P346)),""),"")</f>
        <v/>
      </c>
      <c r="M346" s="12" t="str">
        <f>IF(ISNUMBER(L346),ROWS($L$35:L346),"")</f>
        <v/>
      </c>
      <c r="N346" s="12" t="str">
        <f>IFERROR(SMALL($M$35:$M$414,ROWS($M$35:M346)),"")</f>
        <v/>
      </c>
      <c r="O346" s="12" t="str">
        <f t="shared" si="51"/>
        <v/>
      </c>
      <c r="P346" s="12" t="str">
        <f t="shared" si="52"/>
        <v/>
      </c>
      <c r="Q346" s="12" t="str">
        <f t="shared" si="53"/>
        <v/>
      </c>
      <c r="R346" s="12" t="str">
        <f t="shared" si="54"/>
        <v/>
      </c>
      <c r="S346" s="12" t="str">
        <f t="shared" si="55"/>
        <v/>
      </c>
      <c r="T346" s="12" t="str">
        <f t="shared" si="56"/>
        <v/>
      </c>
    </row>
    <row r="347" spans="1:20" x14ac:dyDescent="0.2">
      <c r="A347" s="27">
        <v>42105</v>
      </c>
      <c r="B347" s="12">
        <v>35</v>
      </c>
      <c r="C347" s="12" t="s">
        <v>20</v>
      </c>
      <c r="D347" s="12" t="s">
        <v>2</v>
      </c>
      <c r="E347" s="12" t="str">
        <f t="shared" si="47"/>
        <v/>
      </c>
      <c r="F347" s="12" t="str">
        <f>IFERROR(IF(E347="A",-1,1)*IF(LEN(E347)&gt;0,INDEX(Data[Full Time Home Team Goals],ROWS($J$35:J347))-INDEX(Data[Full Time Away Team Goals],ROWS($J$35:J347)),""),"")</f>
        <v/>
      </c>
      <c r="G347" s="12" t="str">
        <f>IF(ISNUMBER(F347),ROWS($F$35:F347),"")</f>
        <v/>
      </c>
      <c r="H347" s="12" t="str">
        <f>IFERROR(SMALL($G$35:$G$414,ROWS($G$35:G347)),"")</f>
        <v/>
      </c>
      <c r="I347" s="12" t="str">
        <f t="shared" si="48"/>
        <v/>
      </c>
      <c r="J347" s="12" t="str">
        <f t="shared" si="49"/>
        <v/>
      </c>
      <c r="K347" s="12" t="str">
        <f t="shared" si="50"/>
        <v/>
      </c>
      <c r="L347" s="12" t="str">
        <f>IFERROR(IF(K347="A",-1,1)*IF(LEN(K347)&gt;0,INDEX(Data[Full Time Home Team Goals],ROWS($J$35:P347))-INDEX(Data[Full Time Away Team Goals],ROWS($J$35:P347)),""),"")</f>
        <v/>
      </c>
      <c r="M347" s="12" t="str">
        <f>IF(ISNUMBER(L347),ROWS($L$35:L347),"")</f>
        <v/>
      </c>
      <c r="N347" s="12" t="str">
        <f>IFERROR(SMALL($M$35:$M$414,ROWS($M$35:M347)),"")</f>
        <v/>
      </c>
      <c r="O347" s="12" t="str">
        <f t="shared" si="51"/>
        <v/>
      </c>
      <c r="P347" s="12" t="str">
        <f t="shared" si="52"/>
        <v/>
      </c>
      <c r="Q347" s="12" t="str">
        <f t="shared" si="53"/>
        <v/>
      </c>
      <c r="R347" s="12" t="str">
        <f t="shared" si="54"/>
        <v/>
      </c>
      <c r="S347" s="12" t="str">
        <f t="shared" si="55"/>
        <v/>
      </c>
      <c r="T347" s="12" t="str">
        <f t="shared" si="56"/>
        <v/>
      </c>
    </row>
    <row r="348" spans="1:20" x14ac:dyDescent="0.2">
      <c r="A348" s="27">
        <v>42105</v>
      </c>
      <c r="B348" s="12">
        <v>35</v>
      </c>
      <c r="C348" s="12" t="s">
        <v>11</v>
      </c>
      <c r="D348" s="12" t="s">
        <v>7</v>
      </c>
      <c r="E348" s="12" t="str">
        <f t="shared" si="47"/>
        <v/>
      </c>
      <c r="F348" s="12" t="str">
        <f>IFERROR(IF(E348="A",-1,1)*IF(LEN(E348)&gt;0,INDEX(Data[Full Time Home Team Goals],ROWS($J$35:J348))-INDEX(Data[Full Time Away Team Goals],ROWS($J$35:J348)),""),"")</f>
        <v/>
      </c>
      <c r="G348" s="12" t="str">
        <f>IF(ISNUMBER(F348),ROWS($F$35:F348),"")</f>
        <v/>
      </c>
      <c r="H348" s="12" t="str">
        <f>IFERROR(SMALL($G$35:$G$414,ROWS($G$35:G348)),"")</f>
        <v/>
      </c>
      <c r="I348" s="12" t="str">
        <f t="shared" si="48"/>
        <v/>
      </c>
      <c r="J348" s="12" t="str">
        <f t="shared" si="49"/>
        <v/>
      </c>
      <c r="K348" s="12" t="str">
        <f t="shared" si="50"/>
        <v>H</v>
      </c>
      <c r="L348" s="12">
        <f>IFERROR(IF(K348="A",-1,1)*IF(LEN(K348)&gt;0,INDEX(Data[Full Time Home Team Goals],ROWS($J$35:P348))-INDEX(Data[Full Time Away Team Goals],ROWS($J$35:P348)),""),"")</f>
        <v>0</v>
      </c>
      <c r="M348" s="12">
        <f>IF(ISNUMBER(L348),ROWS($L$35:L348),"")</f>
        <v>314</v>
      </c>
      <c r="N348" s="12" t="str">
        <f>IFERROR(SMALL($M$35:$M$414,ROWS($M$35:M348)),"")</f>
        <v/>
      </c>
      <c r="O348" s="12" t="str">
        <f t="shared" si="51"/>
        <v/>
      </c>
      <c r="P348" s="12" t="str">
        <f t="shared" si="52"/>
        <v/>
      </c>
      <c r="Q348" s="12" t="str">
        <f t="shared" si="53"/>
        <v/>
      </c>
      <c r="R348" s="12" t="str">
        <f t="shared" si="54"/>
        <v/>
      </c>
      <c r="S348" s="12" t="str">
        <f t="shared" si="55"/>
        <v/>
      </c>
      <c r="T348" s="12" t="str">
        <f t="shared" si="56"/>
        <v/>
      </c>
    </row>
    <row r="349" spans="1:20" x14ac:dyDescent="0.2">
      <c r="A349" s="27">
        <v>42105</v>
      </c>
      <c r="B349" s="12">
        <v>35</v>
      </c>
      <c r="C349" s="12" t="s">
        <v>23</v>
      </c>
      <c r="D349" s="12" t="s">
        <v>17</v>
      </c>
      <c r="E349" s="12" t="str">
        <f t="shared" si="47"/>
        <v/>
      </c>
      <c r="F349" s="12" t="str">
        <f>IFERROR(IF(E349="A",-1,1)*IF(LEN(E349)&gt;0,INDEX(Data[Full Time Home Team Goals],ROWS($J$35:J349))-INDEX(Data[Full Time Away Team Goals],ROWS($J$35:J349)),""),"")</f>
        <v/>
      </c>
      <c r="G349" s="12" t="str">
        <f>IF(ISNUMBER(F349),ROWS($F$35:F349),"")</f>
        <v/>
      </c>
      <c r="H349" s="12" t="str">
        <f>IFERROR(SMALL($G$35:$G$414,ROWS($G$35:G349)),"")</f>
        <v/>
      </c>
      <c r="I349" s="12" t="str">
        <f t="shared" si="48"/>
        <v/>
      </c>
      <c r="J349" s="12" t="str">
        <f t="shared" si="49"/>
        <v/>
      </c>
      <c r="K349" s="12" t="str">
        <f t="shared" si="50"/>
        <v/>
      </c>
      <c r="L349" s="12" t="str">
        <f>IFERROR(IF(K349="A",-1,1)*IF(LEN(K349)&gt;0,INDEX(Data[Full Time Home Team Goals],ROWS($J$35:P349))-INDEX(Data[Full Time Away Team Goals],ROWS($J$35:P349)),""),"")</f>
        <v/>
      </c>
      <c r="M349" s="12" t="str">
        <f>IF(ISNUMBER(L349),ROWS($L$35:L349),"")</f>
        <v/>
      </c>
      <c r="N349" s="12" t="str">
        <f>IFERROR(SMALL($M$35:$M$414,ROWS($M$35:M349)),"")</f>
        <v/>
      </c>
      <c r="O349" s="12" t="str">
        <f t="shared" si="51"/>
        <v/>
      </c>
      <c r="P349" s="12" t="str">
        <f t="shared" si="52"/>
        <v/>
      </c>
      <c r="Q349" s="12" t="str">
        <f t="shared" si="53"/>
        <v/>
      </c>
      <c r="R349" s="12" t="str">
        <f t="shared" si="54"/>
        <v/>
      </c>
      <c r="S349" s="12" t="str">
        <f t="shared" si="55"/>
        <v/>
      </c>
      <c r="T349" s="12" t="str">
        <f t="shared" si="56"/>
        <v/>
      </c>
    </row>
    <row r="350" spans="1:20" x14ac:dyDescent="0.2">
      <c r="A350" s="27">
        <v>42105</v>
      </c>
      <c r="B350" s="12">
        <v>35</v>
      </c>
      <c r="C350" s="12" t="s">
        <v>19</v>
      </c>
      <c r="D350" s="12" t="s">
        <v>6</v>
      </c>
      <c r="E350" s="12" t="str">
        <f t="shared" si="47"/>
        <v/>
      </c>
      <c r="F350" s="12" t="str">
        <f>IFERROR(IF(E350="A",-1,1)*IF(LEN(E350)&gt;0,INDEX(Data[Full Time Home Team Goals],ROWS($J$35:J350))-INDEX(Data[Full Time Away Team Goals],ROWS($J$35:J350)),""),"")</f>
        <v/>
      </c>
      <c r="G350" s="12" t="str">
        <f>IF(ISNUMBER(F350),ROWS($F$35:F350),"")</f>
        <v/>
      </c>
      <c r="H350" s="12" t="str">
        <f>IFERROR(SMALL($G$35:$G$414,ROWS($G$35:G350)),"")</f>
        <v/>
      </c>
      <c r="I350" s="12" t="str">
        <f t="shared" si="48"/>
        <v/>
      </c>
      <c r="J350" s="12" t="str">
        <f t="shared" si="49"/>
        <v/>
      </c>
      <c r="K350" s="12" t="str">
        <f t="shared" si="50"/>
        <v/>
      </c>
      <c r="L350" s="12" t="str">
        <f>IFERROR(IF(K350="A",-1,1)*IF(LEN(K350)&gt;0,INDEX(Data[Full Time Home Team Goals],ROWS($J$35:P350))-INDEX(Data[Full Time Away Team Goals],ROWS($J$35:P350)),""),"")</f>
        <v/>
      </c>
      <c r="M350" s="12" t="str">
        <f>IF(ISNUMBER(L350),ROWS($L$35:L350),"")</f>
        <v/>
      </c>
      <c r="N350" s="12" t="str">
        <f>IFERROR(SMALL($M$35:$M$414,ROWS($M$35:M350)),"")</f>
        <v/>
      </c>
      <c r="O350" s="12" t="str">
        <f t="shared" si="51"/>
        <v/>
      </c>
      <c r="P350" s="12" t="str">
        <f t="shared" si="52"/>
        <v/>
      </c>
      <c r="Q350" s="12" t="str">
        <f t="shared" si="53"/>
        <v/>
      </c>
      <c r="R350" s="12" t="str">
        <f t="shared" si="54"/>
        <v/>
      </c>
      <c r="S350" s="12" t="str">
        <f t="shared" si="55"/>
        <v/>
      </c>
      <c r="T350" s="12" t="str">
        <f t="shared" si="56"/>
        <v/>
      </c>
    </row>
    <row r="351" spans="1:20" x14ac:dyDescent="0.2">
      <c r="A351" s="27">
        <v>42105</v>
      </c>
      <c r="B351" s="12">
        <v>35</v>
      </c>
      <c r="C351" s="12" t="s">
        <v>22</v>
      </c>
      <c r="D351" s="12" t="s">
        <v>16</v>
      </c>
      <c r="E351" s="12" t="str">
        <f t="shared" si="47"/>
        <v/>
      </c>
      <c r="F351" s="12" t="str">
        <f>IFERROR(IF(E351="A",-1,1)*IF(LEN(E351)&gt;0,INDEX(Data[Full Time Home Team Goals],ROWS($J$35:J351))-INDEX(Data[Full Time Away Team Goals],ROWS($J$35:J351)),""),"")</f>
        <v/>
      </c>
      <c r="G351" s="12" t="str">
        <f>IF(ISNUMBER(F351),ROWS($F$35:F351),"")</f>
        <v/>
      </c>
      <c r="H351" s="12" t="str">
        <f>IFERROR(SMALL($G$35:$G$414,ROWS($G$35:G351)),"")</f>
        <v/>
      </c>
      <c r="I351" s="12" t="str">
        <f t="shared" si="48"/>
        <v/>
      </c>
      <c r="J351" s="12" t="str">
        <f t="shared" si="49"/>
        <v/>
      </c>
      <c r="K351" s="12" t="str">
        <f t="shared" si="50"/>
        <v/>
      </c>
      <c r="L351" s="12" t="str">
        <f>IFERROR(IF(K351="A",-1,1)*IF(LEN(K351)&gt;0,INDEX(Data[Full Time Home Team Goals],ROWS($J$35:P351))-INDEX(Data[Full Time Away Team Goals],ROWS($J$35:P351)),""),"")</f>
        <v/>
      </c>
      <c r="M351" s="12" t="str">
        <f>IF(ISNUMBER(L351),ROWS($L$35:L351),"")</f>
        <v/>
      </c>
      <c r="N351" s="12" t="str">
        <f>IFERROR(SMALL($M$35:$M$414,ROWS($M$35:M351)),"")</f>
        <v/>
      </c>
      <c r="O351" s="12" t="str">
        <f t="shared" si="51"/>
        <v/>
      </c>
      <c r="P351" s="12" t="str">
        <f t="shared" si="52"/>
        <v/>
      </c>
      <c r="Q351" s="12" t="str">
        <f t="shared" si="53"/>
        <v/>
      </c>
      <c r="R351" s="12" t="str">
        <f t="shared" si="54"/>
        <v/>
      </c>
      <c r="S351" s="12" t="str">
        <f t="shared" si="55"/>
        <v/>
      </c>
      <c r="T351" s="12" t="str">
        <f t="shared" si="56"/>
        <v/>
      </c>
    </row>
    <row r="352" spans="1:20" x14ac:dyDescent="0.2">
      <c r="A352" s="27">
        <v>42106</v>
      </c>
      <c r="B352" s="12">
        <v>36</v>
      </c>
      <c r="C352" s="12" t="s">
        <v>10</v>
      </c>
      <c r="D352" s="12" t="s">
        <v>29</v>
      </c>
      <c r="E352" s="12" t="str">
        <f t="shared" si="47"/>
        <v>H</v>
      </c>
      <c r="F352" s="12">
        <f>IFERROR(IF(E352="A",-1,1)*IF(LEN(E352)&gt;0,INDEX(Data[Full Time Home Team Goals],ROWS($J$35:J352))-INDEX(Data[Full Time Away Team Goals],ROWS($J$35:J352)),""),"")</f>
        <v>2</v>
      </c>
      <c r="G352" s="12">
        <f>IF(ISNUMBER(F352),ROWS($F$35:F352),"")</f>
        <v>318</v>
      </c>
      <c r="H352" s="12" t="str">
        <f>IFERROR(SMALL($G$35:$G$414,ROWS($G$35:G352)),"")</f>
        <v/>
      </c>
      <c r="I352" s="12" t="str">
        <f t="shared" si="48"/>
        <v/>
      </c>
      <c r="J352" s="12" t="str">
        <f t="shared" si="49"/>
        <v/>
      </c>
      <c r="K352" s="12" t="str">
        <f t="shared" si="50"/>
        <v/>
      </c>
      <c r="L352" s="12" t="str">
        <f>IFERROR(IF(K352="A",-1,1)*IF(LEN(K352)&gt;0,INDEX(Data[Full Time Home Team Goals],ROWS($J$35:P352))-INDEX(Data[Full Time Away Team Goals],ROWS($J$35:P352)),""),"")</f>
        <v/>
      </c>
      <c r="M352" s="12" t="str">
        <f>IF(ISNUMBER(L352),ROWS($L$35:L352),"")</f>
        <v/>
      </c>
      <c r="N352" s="12" t="str">
        <f>IFERROR(SMALL($M$35:$M$414,ROWS($M$35:M352)),"")</f>
        <v/>
      </c>
      <c r="O352" s="12" t="str">
        <f t="shared" si="51"/>
        <v/>
      </c>
      <c r="P352" s="12" t="str">
        <f t="shared" si="52"/>
        <v/>
      </c>
      <c r="Q352" s="12" t="str">
        <f t="shared" si="53"/>
        <v/>
      </c>
      <c r="R352" s="12" t="str">
        <f t="shared" si="54"/>
        <v/>
      </c>
      <c r="S352" s="12" t="str">
        <f t="shared" si="55"/>
        <v/>
      </c>
      <c r="T352" s="12" t="str">
        <f t="shared" si="56"/>
        <v/>
      </c>
    </row>
    <row r="353" spans="1:20" x14ac:dyDescent="0.2">
      <c r="A353" s="27">
        <v>42106</v>
      </c>
      <c r="B353" s="12">
        <v>36</v>
      </c>
      <c r="C353" s="12" t="s">
        <v>13</v>
      </c>
      <c r="D353" s="12" t="s">
        <v>32</v>
      </c>
      <c r="E353" s="12" t="str">
        <f t="shared" si="47"/>
        <v/>
      </c>
      <c r="F353" s="12" t="str">
        <f>IFERROR(IF(E353="A",-1,1)*IF(LEN(E353)&gt;0,INDEX(Data[Full Time Home Team Goals],ROWS($J$35:J353))-INDEX(Data[Full Time Away Team Goals],ROWS($J$35:J353)),""),"")</f>
        <v/>
      </c>
      <c r="G353" s="12" t="str">
        <f>IF(ISNUMBER(F353),ROWS($F$35:F353),"")</f>
        <v/>
      </c>
      <c r="H353" s="12" t="str">
        <f>IFERROR(SMALL($G$35:$G$414,ROWS($G$35:G353)),"")</f>
        <v/>
      </c>
      <c r="I353" s="12" t="str">
        <f t="shared" si="48"/>
        <v/>
      </c>
      <c r="J353" s="12" t="str">
        <f t="shared" si="49"/>
        <v/>
      </c>
      <c r="K353" s="12" t="str">
        <f t="shared" si="50"/>
        <v/>
      </c>
      <c r="L353" s="12" t="str">
        <f>IFERROR(IF(K353="A",-1,1)*IF(LEN(K353)&gt;0,INDEX(Data[Full Time Home Team Goals],ROWS($J$35:P353))-INDEX(Data[Full Time Away Team Goals],ROWS($J$35:P353)),""),"")</f>
        <v/>
      </c>
      <c r="M353" s="12" t="str">
        <f>IF(ISNUMBER(L353),ROWS($L$35:L353),"")</f>
        <v/>
      </c>
      <c r="N353" s="12" t="str">
        <f>IFERROR(SMALL($M$35:$M$414,ROWS($M$35:M353)),"")</f>
        <v/>
      </c>
      <c r="O353" s="12" t="str">
        <f t="shared" si="51"/>
        <v/>
      </c>
      <c r="P353" s="12" t="str">
        <f t="shared" si="52"/>
        <v/>
      </c>
      <c r="Q353" s="12" t="str">
        <f t="shared" si="53"/>
        <v/>
      </c>
      <c r="R353" s="12" t="str">
        <f t="shared" si="54"/>
        <v/>
      </c>
      <c r="S353" s="12" t="str">
        <f t="shared" si="55"/>
        <v/>
      </c>
      <c r="T353" s="12" t="str">
        <f t="shared" si="56"/>
        <v/>
      </c>
    </row>
    <row r="354" spans="1:20" x14ac:dyDescent="0.2">
      <c r="A354" s="27">
        <v>42107</v>
      </c>
      <c r="B354" s="12">
        <v>36</v>
      </c>
      <c r="C354" s="12" t="s">
        <v>25</v>
      </c>
      <c r="D354" s="12" t="s">
        <v>28</v>
      </c>
      <c r="E354" s="12" t="str">
        <f t="shared" si="47"/>
        <v/>
      </c>
      <c r="F354" s="12" t="str">
        <f>IFERROR(IF(E354="A",-1,1)*IF(LEN(E354)&gt;0,INDEX(Data[Full Time Home Team Goals],ROWS($J$35:J354))-INDEX(Data[Full Time Away Team Goals],ROWS($J$35:J354)),""),"")</f>
        <v/>
      </c>
      <c r="G354" s="12" t="str">
        <f>IF(ISNUMBER(F354),ROWS($F$35:F354),"")</f>
        <v/>
      </c>
      <c r="H354" s="12" t="str">
        <f>IFERROR(SMALL($G$35:$G$414,ROWS($G$35:G354)),"")</f>
        <v/>
      </c>
      <c r="I354" s="12" t="str">
        <f t="shared" si="48"/>
        <v/>
      </c>
      <c r="J354" s="12" t="str">
        <f t="shared" si="49"/>
        <v/>
      </c>
      <c r="K354" s="12" t="str">
        <f t="shared" si="50"/>
        <v/>
      </c>
      <c r="L354" s="12" t="str">
        <f>IFERROR(IF(K354="A",-1,1)*IF(LEN(K354)&gt;0,INDEX(Data[Full Time Home Team Goals],ROWS($J$35:P354))-INDEX(Data[Full Time Away Team Goals],ROWS($J$35:P354)),""),"")</f>
        <v/>
      </c>
      <c r="M354" s="12" t="str">
        <f>IF(ISNUMBER(L354),ROWS($L$35:L354),"")</f>
        <v/>
      </c>
      <c r="N354" s="12" t="str">
        <f>IFERROR(SMALL($M$35:$M$414,ROWS($M$35:M354)),"")</f>
        <v/>
      </c>
      <c r="O354" s="12" t="str">
        <f t="shared" si="51"/>
        <v/>
      </c>
      <c r="P354" s="12" t="str">
        <f t="shared" si="52"/>
        <v/>
      </c>
      <c r="Q354" s="12" t="str">
        <f t="shared" si="53"/>
        <v/>
      </c>
      <c r="R354" s="12" t="str">
        <f t="shared" si="54"/>
        <v/>
      </c>
      <c r="S354" s="12" t="str">
        <f t="shared" si="55"/>
        <v/>
      </c>
      <c r="T354" s="12" t="str">
        <f t="shared" si="56"/>
        <v/>
      </c>
    </row>
    <row r="355" spans="1:20" x14ac:dyDescent="0.2">
      <c r="A355" s="27">
        <v>42112</v>
      </c>
      <c r="B355" s="12">
        <v>36</v>
      </c>
      <c r="C355" s="12" t="s">
        <v>32</v>
      </c>
      <c r="D355" s="12" t="s">
        <v>10</v>
      </c>
      <c r="E355" s="12" t="str">
        <f t="shared" si="47"/>
        <v>A</v>
      </c>
      <c r="F355" s="12">
        <f>IFERROR(IF(E355="A",-1,1)*IF(LEN(E355)&gt;0,INDEX(Data[Full Time Home Team Goals],ROWS($J$35:J355))-INDEX(Data[Full Time Away Team Goals],ROWS($J$35:J355)),""),"")</f>
        <v>-1</v>
      </c>
      <c r="G355" s="12">
        <f>IF(ISNUMBER(F355),ROWS($F$35:F355),"")</f>
        <v>321</v>
      </c>
      <c r="H355" s="12" t="str">
        <f>IFERROR(SMALL($G$35:$G$414,ROWS($G$35:G355)),"")</f>
        <v/>
      </c>
      <c r="I355" s="12" t="str">
        <f t="shared" si="48"/>
        <v/>
      </c>
      <c r="J355" s="12" t="str">
        <f t="shared" si="49"/>
        <v/>
      </c>
      <c r="K355" s="12" t="str">
        <f t="shared" si="50"/>
        <v/>
      </c>
      <c r="L355" s="12" t="str">
        <f>IFERROR(IF(K355="A",-1,1)*IF(LEN(K355)&gt;0,INDEX(Data[Full Time Home Team Goals],ROWS($J$35:P355))-INDEX(Data[Full Time Away Team Goals],ROWS($J$35:P355)),""),"")</f>
        <v/>
      </c>
      <c r="M355" s="12" t="str">
        <f>IF(ISNUMBER(L355),ROWS($L$35:L355),"")</f>
        <v/>
      </c>
      <c r="N355" s="12" t="str">
        <f>IFERROR(SMALL($M$35:$M$414,ROWS($M$35:M355)),"")</f>
        <v/>
      </c>
      <c r="O355" s="12" t="str">
        <f t="shared" si="51"/>
        <v/>
      </c>
      <c r="P355" s="12" t="str">
        <f t="shared" si="52"/>
        <v/>
      </c>
      <c r="Q355" s="12" t="str">
        <f t="shared" si="53"/>
        <v/>
      </c>
      <c r="R355" s="12" t="str">
        <f t="shared" si="54"/>
        <v/>
      </c>
      <c r="S355" s="12" t="str">
        <f t="shared" si="55"/>
        <v/>
      </c>
      <c r="T355" s="12" t="str">
        <f t="shared" si="56"/>
        <v/>
      </c>
    </row>
    <row r="356" spans="1:20" x14ac:dyDescent="0.2">
      <c r="A356" s="27">
        <v>42112</v>
      </c>
      <c r="B356" s="12">
        <v>36</v>
      </c>
      <c r="C356" s="12" t="s">
        <v>2</v>
      </c>
      <c r="D356" s="12" t="s">
        <v>19</v>
      </c>
      <c r="E356" s="12" t="str">
        <f t="shared" ref="E356:E414" si="57">IF($E$34=C356,"H",IF($E$34=D356,"A",""))</f>
        <v/>
      </c>
      <c r="F356" s="12" t="str">
        <f>IFERROR(IF(E356="A",-1,1)*IF(LEN(E356)&gt;0,INDEX(Data[Full Time Home Team Goals],ROWS($J$35:J356))-INDEX(Data[Full Time Away Team Goals],ROWS($J$35:J356)),""),"")</f>
        <v/>
      </c>
      <c r="G356" s="12" t="str">
        <f>IF(ISNUMBER(F356),ROWS($F$35:F356),"")</f>
        <v/>
      </c>
      <c r="H356" s="12" t="str">
        <f>IFERROR(SMALL($G$35:$G$414,ROWS($G$35:G356)),"")</f>
        <v/>
      </c>
      <c r="I356" s="12" t="str">
        <f t="shared" ref="I356:I414" si="58">IFERROR(INDEX($F$35:$F$414,H356),"")</f>
        <v/>
      </c>
      <c r="J356" s="12" t="str">
        <f t="shared" ref="J356:J414" si="59">IF(I356&lt;&gt;"",IF(I356&gt;0,"W",IF(I356=0,"D","L")),"")</f>
        <v/>
      </c>
      <c r="K356" s="12" t="str">
        <f t="shared" ref="K356:K414" si="60">IF($K$34=C356,"H",IF($K$34=D356,"A",""))</f>
        <v/>
      </c>
      <c r="L356" s="12" t="str">
        <f>IFERROR(IF(K356="A",-1,1)*IF(LEN(K356)&gt;0,INDEX(Data[Full Time Home Team Goals],ROWS($J$35:P356))-INDEX(Data[Full Time Away Team Goals],ROWS($J$35:P356)),""),"")</f>
        <v/>
      </c>
      <c r="M356" s="12" t="str">
        <f>IF(ISNUMBER(L356),ROWS($L$35:L356),"")</f>
        <v/>
      </c>
      <c r="N356" s="12" t="str">
        <f>IFERROR(SMALL($M$35:$M$414,ROWS($M$35:M356)),"")</f>
        <v/>
      </c>
      <c r="O356" s="12" t="str">
        <f t="shared" ref="O356:O414" si="61">IFERROR(INDEX($L$35:$L$414,N356),"")</f>
        <v/>
      </c>
      <c r="P356" s="12" t="str">
        <f t="shared" ref="P356:P414" si="62">IF(O356&lt;&gt;"",IF(O356&gt;0,"W",IF(O356=0,"D","L")),"")</f>
        <v/>
      </c>
      <c r="Q356" s="12" t="str">
        <f t="shared" ref="Q356:Q414" si="63">IF(AND(I356&lt;&gt;"",$D$31&lt;&gt;"-"),IF(I356&gt;0,1,""),"")</f>
        <v/>
      </c>
      <c r="R356" s="12" t="str">
        <f t="shared" ref="R356:R414" si="64">IF(AND(I356&lt;&gt;"",$D$31&lt;&gt;"-"),IF(I356&lt;0,-1,""),"")</f>
        <v/>
      </c>
      <c r="S356" s="12" t="str">
        <f t="shared" ref="S356:S414" si="65">IF(AND(O356&lt;&gt;"",$D$31&lt;&gt;"-"),IF(O356&gt;0,1,""),"")</f>
        <v/>
      </c>
      <c r="T356" s="12" t="str">
        <f t="shared" ref="T356:T414" si="66">IF(AND(O356&lt;&gt;"",$D$31&lt;&gt;"-"),IF(O356&lt;0,-1,""),"")</f>
        <v/>
      </c>
    </row>
    <row r="357" spans="1:20" x14ac:dyDescent="0.2">
      <c r="A357" s="27">
        <v>42112</v>
      </c>
      <c r="B357" s="12">
        <v>36</v>
      </c>
      <c r="C357" s="12" t="s">
        <v>7</v>
      </c>
      <c r="D357" s="12" t="s">
        <v>31</v>
      </c>
      <c r="E357" s="12" t="str">
        <f t="shared" si="57"/>
        <v/>
      </c>
      <c r="F357" s="12" t="str">
        <f>IFERROR(IF(E357="A",-1,1)*IF(LEN(E357)&gt;0,INDEX(Data[Full Time Home Team Goals],ROWS($J$35:J357))-INDEX(Data[Full Time Away Team Goals],ROWS($J$35:J357)),""),"")</f>
        <v/>
      </c>
      <c r="G357" s="12" t="str">
        <f>IF(ISNUMBER(F357),ROWS($F$35:F357),"")</f>
        <v/>
      </c>
      <c r="H357" s="12" t="str">
        <f>IFERROR(SMALL($G$35:$G$414,ROWS($G$35:G357)),"")</f>
        <v/>
      </c>
      <c r="I357" s="12" t="str">
        <f t="shared" si="58"/>
        <v/>
      </c>
      <c r="J357" s="12" t="str">
        <f t="shared" si="59"/>
        <v/>
      </c>
      <c r="K357" s="12" t="str">
        <f t="shared" si="60"/>
        <v/>
      </c>
      <c r="L357" s="12" t="str">
        <f>IFERROR(IF(K357="A",-1,1)*IF(LEN(K357)&gt;0,INDEX(Data[Full Time Home Team Goals],ROWS($J$35:P357))-INDEX(Data[Full Time Away Team Goals],ROWS($J$35:P357)),""),"")</f>
        <v/>
      </c>
      <c r="M357" s="12" t="str">
        <f>IF(ISNUMBER(L357),ROWS($L$35:L357),"")</f>
        <v/>
      </c>
      <c r="N357" s="12" t="str">
        <f>IFERROR(SMALL($M$35:$M$414,ROWS($M$35:M357)),"")</f>
        <v/>
      </c>
      <c r="O357" s="12" t="str">
        <f t="shared" si="61"/>
        <v/>
      </c>
      <c r="P357" s="12" t="str">
        <f t="shared" si="62"/>
        <v/>
      </c>
      <c r="Q357" s="12" t="str">
        <f t="shared" si="63"/>
        <v/>
      </c>
      <c r="R357" s="12" t="str">
        <f t="shared" si="64"/>
        <v/>
      </c>
      <c r="S357" s="12" t="str">
        <f t="shared" si="65"/>
        <v/>
      </c>
      <c r="T357" s="12" t="str">
        <f t="shared" si="66"/>
        <v/>
      </c>
    </row>
    <row r="358" spans="1:20" x14ac:dyDescent="0.2">
      <c r="A358" s="27">
        <v>42112</v>
      </c>
      <c r="B358" s="12">
        <v>36</v>
      </c>
      <c r="C358" s="12" t="s">
        <v>6</v>
      </c>
      <c r="D358" s="12" t="s">
        <v>11</v>
      </c>
      <c r="E358" s="12" t="str">
        <f t="shared" si="57"/>
        <v/>
      </c>
      <c r="F358" s="12" t="str">
        <f>IFERROR(IF(E358="A",-1,1)*IF(LEN(E358)&gt;0,INDEX(Data[Full Time Home Team Goals],ROWS($J$35:J358))-INDEX(Data[Full Time Away Team Goals],ROWS($J$35:J358)),""),"")</f>
        <v/>
      </c>
      <c r="G358" s="12" t="str">
        <f>IF(ISNUMBER(F358),ROWS($F$35:F358),"")</f>
        <v/>
      </c>
      <c r="H358" s="12" t="str">
        <f>IFERROR(SMALL($G$35:$G$414,ROWS($G$35:G358)),"")</f>
        <v/>
      </c>
      <c r="I358" s="12" t="str">
        <f t="shared" si="58"/>
        <v/>
      </c>
      <c r="J358" s="12" t="str">
        <f t="shared" si="59"/>
        <v/>
      </c>
      <c r="K358" s="12" t="str">
        <f t="shared" si="60"/>
        <v>A</v>
      </c>
      <c r="L358" s="12">
        <f>IFERROR(IF(K358="A",-1,1)*IF(LEN(K358)&gt;0,INDEX(Data[Full Time Home Team Goals],ROWS($J$35:P358))-INDEX(Data[Full Time Away Team Goals],ROWS($J$35:P358)),""),"")</f>
        <v>-2</v>
      </c>
      <c r="M358" s="12">
        <f>IF(ISNUMBER(L358),ROWS($L$35:L358),"")</f>
        <v>324</v>
      </c>
      <c r="N358" s="12" t="str">
        <f>IFERROR(SMALL($M$35:$M$414,ROWS($M$35:M358)),"")</f>
        <v/>
      </c>
      <c r="O358" s="12" t="str">
        <f t="shared" si="61"/>
        <v/>
      </c>
      <c r="P358" s="12" t="str">
        <f t="shared" si="62"/>
        <v/>
      </c>
      <c r="Q358" s="12" t="str">
        <f t="shared" si="63"/>
        <v/>
      </c>
      <c r="R358" s="12" t="str">
        <f t="shared" si="64"/>
        <v/>
      </c>
      <c r="S358" s="12" t="str">
        <f t="shared" si="65"/>
        <v/>
      </c>
      <c r="T358" s="12" t="str">
        <f t="shared" si="66"/>
        <v/>
      </c>
    </row>
    <row r="359" spans="1:20" x14ac:dyDescent="0.2">
      <c r="A359" s="27">
        <v>42112</v>
      </c>
      <c r="B359" s="12">
        <v>36</v>
      </c>
      <c r="C359" s="12" t="s">
        <v>16</v>
      </c>
      <c r="D359" s="12" t="s">
        <v>26</v>
      </c>
      <c r="E359" s="12" t="str">
        <f t="shared" si="57"/>
        <v/>
      </c>
      <c r="F359" s="12" t="str">
        <f>IFERROR(IF(E359="A",-1,1)*IF(LEN(E359)&gt;0,INDEX(Data[Full Time Home Team Goals],ROWS($J$35:J359))-INDEX(Data[Full Time Away Team Goals],ROWS($J$35:J359)),""),"")</f>
        <v/>
      </c>
      <c r="G359" s="12" t="str">
        <f>IF(ISNUMBER(F359),ROWS($F$35:F359),"")</f>
        <v/>
      </c>
      <c r="H359" s="12" t="str">
        <f>IFERROR(SMALL($G$35:$G$414,ROWS($G$35:G359)),"")</f>
        <v/>
      </c>
      <c r="I359" s="12" t="str">
        <f t="shared" si="58"/>
        <v/>
      </c>
      <c r="J359" s="12" t="str">
        <f t="shared" si="59"/>
        <v/>
      </c>
      <c r="K359" s="12" t="str">
        <f t="shared" si="60"/>
        <v/>
      </c>
      <c r="L359" s="12" t="str">
        <f>IFERROR(IF(K359="A",-1,1)*IF(LEN(K359)&gt;0,INDEX(Data[Full Time Home Team Goals],ROWS($J$35:P359))-INDEX(Data[Full Time Away Team Goals],ROWS($J$35:P359)),""),"")</f>
        <v/>
      </c>
      <c r="M359" s="12" t="str">
        <f>IF(ISNUMBER(L359),ROWS($L$35:L359),"")</f>
        <v/>
      </c>
      <c r="N359" s="12" t="str">
        <f>IFERROR(SMALL($M$35:$M$414,ROWS($M$35:M359)),"")</f>
        <v/>
      </c>
      <c r="O359" s="12" t="str">
        <f t="shared" si="61"/>
        <v/>
      </c>
      <c r="P359" s="12" t="str">
        <f t="shared" si="62"/>
        <v/>
      </c>
      <c r="Q359" s="12" t="str">
        <f t="shared" si="63"/>
        <v/>
      </c>
      <c r="R359" s="12" t="str">
        <f t="shared" si="64"/>
        <v/>
      </c>
      <c r="S359" s="12" t="str">
        <f t="shared" si="65"/>
        <v/>
      </c>
      <c r="T359" s="12" t="str">
        <f t="shared" si="66"/>
        <v/>
      </c>
    </row>
    <row r="360" spans="1:20" x14ac:dyDescent="0.2">
      <c r="A360" s="27">
        <v>42113</v>
      </c>
      <c r="B360" s="12">
        <v>37</v>
      </c>
      <c r="C360" s="12" t="s">
        <v>29</v>
      </c>
      <c r="D360" s="12" t="s">
        <v>22</v>
      </c>
      <c r="E360" s="12" t="str">
        <f t="shared" si="57"/>
        <v/>
      </c>
      <c r="F360" s="12" t="str">
        <f>IFERROR(IF(E360="A",-1,1)*IF(LEN(E360)&gt;0,INDEX(Data[Full Time Home Team Goals],ROWS($J$35:J360))-INDEX(Data[Full Time Away Team Goals],ROWS($J$35:J360)),""),"")</f>
        <v/>
      </c>
      <c r="G360" s="12" t="str">
        <f>IF(ISNUMBER(F360),ROWS($F$35:F360),"")</f>
        <v/>
      </c>
      <c r="H360" s="12" t="str">
        <f>IFERROR(SMALL($G$35:$G$414,ROWS($G$35:G360)),"")</f>
        <v/>
      </c>
      <c r="I360" s="12" t="str">
        <f t="shared" si="58"/>
        <v/>
      </c>
      <c r="J360" s="12" t="str">
        <f t="shared" si="59"/>
        <v/>
      </c>
      <c r="K360" s="12" t="str">
        <f t="shared" si="60"/>
        <v/>
      </c>
      <c r="L360" s="12" t="str">
        <f>IFERROR(IF(K360="A",-1,1)*IF(LEN(K360)&gt;0,INDEX(Data[Full Time Home Team Goals],ROWS($J$35:P360))-INDEX(Data[Full Time Away Team Goals],ROWS($J$35:P360)),""),"")</f>
        <v/>
      </c>
      <c r="M360" s="12" t="str">
        <f>IF(ISNUMBER(L360),ROWS($L$35:L360),"")</f>
        <v/>
      </c>
      <c r="N360" s="12" t="str">
        <f>IFERROR(SMALL($M$35:$M$414,ROWS($M$35:M360)),"")</f>
        <v/>
      </c>
      <c r="O360" s="12" t="str">
        <f t="shared" si="61"/>
        <v/>
      </c>
      <c r="P360" s="12" t="str">
        <f t="shared" si="62"/>
        <v/>
      </c>
      <c r="Q360" s="12" t="str">
        <f t="shared" si="63"/>
        <v/>
      </c>
      <c r="R360" s="12" t="str">
        <f t="shared" si="64"/>
        <v/>
      </c>
      <c r="S360" s="12" t="str">
        <f t="shared" si="65"/>
        <v/>
      </c>
      <c r="T360" s="12" t="str">
        <f t="shared" si="66"/>
        <v/>
      </c>
    </row>
    <row r="361" spans="1:20" x14ac:dyDescent="0.2">
      <c r="A361" s="27">
        <v>42113</v>
      </c>
      <c r="B361" s="12">
        <v>37</v>
      </c>
      <c r="C361" s="12" t="s">
        <v>28</v>
      </c>
      <c r="D361" s="12" t="s">
        <v>23</v>
      </c>
      <c r="E361" s="12" t="str">
        <f t="shared" si="57"/>
        <v/>
      </c>
      <c r="F361" s="12" t="str">
        <f>IFERROR(IF(E361="A",-1,1)*IF(LEN(E361)&gt;0,INDEX(Data[Full Time Home Team Goals],ROWS($J$35:J361))-INDEX(Data[Full Time Away Team Goals],ROWS($J$35:J361)),""),"")</f>
        <v/>
      </c>
      <c r="G361" s="12" t="str">
        <f>IF(ISNUMBER(F361),ROWS($F$35:F361),"")</f>
        <v/>
      </c>
      <c r="H361" s="12" t="str">
        <f>IFERROR(SMALL($G$35:$G$414,ROWS($G$35:G361)),"")</f>
        <v/>
      </c>
      <c r="I361" s="12" t="str">
        <f t="shared" si="58"/>
        <v/>
      </c>
      <c r="J361" s="12" t="str">
        <f t="shared" si="59"/>
        <v/>
      </c>
      <c r="K361" s="12" t="str">
        <f t="shared" si="60"/>
        <v/>
      </c>
      <c r="L361" s="12" t="str">
        <f>IFERROR(IF(K361="A",-1,1)*IF(LEN(K361)&gt;0,INDEX(Data[Full Time Home Team Goals],ROWS($J$35:P361))-INDEX(Data[Full Time Away Team Goals],ROWS($J$35:P361)),""),"")</f>
        <v/>
      </c>
      <c r="M361" s="12" t="str">
        <f>IF(ISNUMBER(L361),ROWS($L$35:L361),"")</f>
        <v/>
      </c>
      <c r="N361" s="12" t="str">
        <f>IFERROR(SMALL($M$35:$M$414,ROWS($M$35:M361)),"")</f>
        <v/>
      </c>
      <c r="O361" s="12" t="str">
        <f t="shared" si="61"/>
        <v/>
      </c>
      <c r="P361" s="12" t="str">
        <f t="shared" si="62"/>
        <v/>
      </c>
      <c r="Q361" s="12" t="str">
        <f t="shared" si="63"/>
        <v/>
      </c>
      <c r="R361" s="12" t="str">
        <f t="shared" si="64"/>
        <v/>
      </c>
      <c r="S361" s="12" t="str">
        <f t="shared" si="65"/>
        <v/>
      </c>
      <c r="T361" s="12" t="str">
        <f t="shared" si="66"/>
        <v/>
      </c>
    </row>
    <row r="362" spans="1:20" x14ac:dyDescent="0.2">
      <c r="A362" s="27">
        <v>42119</v>
      </c>
      <c r="B362" s="12">
        <v>37</v>
      </c>
      <c r="C362" s="12" t="s">
        <v>31</v>
      </c>
      <c r="D362" s="12" t="s">
        <v>6</v>
      </c>
      <c r="E362" s="12" t="str">
        <f t="shared" si="57"/>
        <v/>
      </c>
      <c r="F362" s="12" t="str">
        <f>IFERROR(IF(E362="A",-1,1)*IF(LEN(E362)&gt;0,INDEX(Data[Full Time Home Team Goals],ROWS($J$35:J362))-INDEX(Data[Full Time Away Team Goals],ROWS($J$35:J362)),""),"")</f>
        <v/>
      </c>
      <c r="G362" s="12" t="str">
        <f>IF(ISNUMBER(F362),ROWS($F$35:F362),"")</f>
        <v/>
      </c>
      <c r="H362" s="12" t="str">
        <f>IFERROR(SMALL($G$35:$G$414,ROWS($G$35:G362)),"")</f>
        <v/>
      </c>
      <c r="I362" s="12" t="str">
        <f t="shared" si="58"/>
        <v/>
      </c>
      <c r="J362" s="12" t="str">
        <f t="shared" si="59"/>
        <v/>
      </c>
      <c r="K362" s="12" t="str">
        <f t="shared" si="60"/>
        <v/>
      </c>
      <c r="L362" s="12" t="str">
        <f>IFERROR(IF(K362="A",-1,1)*IF(LEN(K362)&gt;0,INDEX(Data[Full Time Home Team Goals],ROWS($J$35:P362))-INDEX(Data[Full Time Away Team Goals],ROWS($J$35:P362)),""),"")</f>
        <v/>
      </c>
      <c r="M362" s="12" t="str">
        <f>IF(ISNUMBER(L362),ROWS($L$35:L362),"")</f>
        <v/>
      </c>
      <c r="N362" s="12" t="str">
        <f>IFERROR(SMALL($M$35:$M$414,ROWS($M$35:M362)),"")</f>
        <v/>
      </c>
      <c r="O362" s="12" t="str">
        <f t="shared" si="61"/>
        <v/>
      </c>
      <c r="P362" s="12" t="str">
        <f t="shared" si="62"/>
        <v/>
      </c>
      <c r="Q362" s="12" t="str">
        <f t="shared" si="63"/>
        <v/>
      </c>
      <c r="R362" s="12" t="str">
        <f t="shared" si="64"/>
        <v/>
      </c>
      <c r="S362" s="12" t="str">
        <f t="shared" si="65"/>
        <v/>
      </c>
      <c r="T362" s="12" t="str">
        <f t="shared" si="66"/>
        <v/>
      </c>
    </row>
    <row r="363" spans="1:20" x14ac:dyDescent="0.2">
      <c r="A363" s="27">
        <v>42119</v>
      </c>
      <c r="B363" s="12">
        <v>37</v>
      </c>
      <c r="C363" s="12" t="s">
        <v>2</v>
      </c>
      <c r="D363" s="12" t="s">
        <v>14</v>
      </c>
      <c r="E363" s="12" t="str">
        <f t="shared" si="57"/>
        <v/>
      </c>
      <c r="F363" s="12" t="str">
        <f>IFERROR(IF(E363="A",-1,1)*IF(LEN(E363)&gt;0,INDEX(Data[Full Time Home Team Goals],ROWS($J$35:J363))-INDEX(Data[Full Time Away Team Goals],ROWS($J$35:J363)),""),"")</f>
        <v/>
      </c>
      <c r="G363" s="12" t="str">
        <f>IF(ISNUMBER(F363),ROWS($F$35:F363),"")</f>
        <v/>
      </c>
      <c r="H363" s="12" t="str">
        <f>IFERROR(SMALL($G$35:$G$414,ROWS($G$35:G363)),"")</f>
        <v/>
      </c>
      <c r="I363" s="12" t="str">
        <f t="shared" si="58"/>
        <v/>
      </c>
      <c r="J363" s="12" t="str">
        <f t="shared" si="59"/>
        <v/>
      </c>
      <c r="K363" s="12" t="str">
        <f t="shared" si="60"/>
        <v/>
      </c>
      <c r="L363" s="12" t="str">
        <f>IFERROR(IF(K363="A",-1,1)*IF(LEN(K363)&gt;0,INDEX(Data[Full Time Home Team Goals],ROWS($J$35:P363))-INDEX(Data[Full Time Away Team Goals],ROWS($J$35:P363)),""),"")</f>
        <v/>
      </c>
      <c r="M363" s="12" t="str">
        <f>IF(ISNUMBER(L363),ROWS($L$35:L363),"")</f>
        <v/>
      </c>
      <c r="N363" s="12" t="str">
        <f>IFERROR(SMALL($M$35:$M$414,ROWS($M$35:M363)),"")</f>
        <v/>
      </c>
      <c r="O363" s="12" t="str">
        <f t="shared" si="61"/>
        <v/>
      </c>
      <c r="P363" s="12" t="str">
        <f t="shared" si="62"/>
        <v/>
      </c>
      <c r="Q363" s="12" t="str">
        <f t="shared" si="63"/>
        <v/>
      </c>
      <c r="R363" s="12" t="str">
        <f t="shared" si="64"/>
        <v/>
      </c>
      <c r="S363" s="12" t="str">
        <f t="shared" si="65"/>
        <v/>
      </c>
      <c r="T363" s="12" t="str">
        <f t="shared" si="66"/>
        <v/>
      </c>
    </row>
    <row r="364" spans="1:20" x14ac:dyDescent="0.2">
      <c r="A364" s="27">
        <v>42119</v>
      </c>
      <c r="B364" s="12">
        <v>37</v>
      </c>
      <c r="C364" s="12" t="s">
        <v>29</v>
      </c>
      <c r="D364" s="12" t="s">
        <v>17</v>
      </c>
      <c r="E364" s="12" t="str">
        <f t="shared" si="57"/>
        <v/>
      </c>
      <c r="F364" s="12" t="str">
        <f>IFERROR(IF(E364="A",-1,1)*IF(LEN(E364)&gt;0,INDEX(Data[Full Time Home Team Goals],ROWS($J$35:J364))-INDEX(Data[Full Time Away Team Goals],ROWS($J$35:J364)),""),"")</f>
        <v/>
      </c>
      <c r="G364" s="12" t="str">
        <f>IF(ISNUMBER(F364),ROWS($F$35:F364),"")</f>
        <v/>
      </c>
      <c r="H364" s="12" t="str">
        <f>IFERROR(SMALL($G$35:$G$414,ROWS($G$35:G364)),"")</f>
        <v/>
      </c>
      <c r="I364" s="12" t="str">
        <f t="shared" si="58"/>
        <v/>
      </c>
      <c r="J364" s="12" t="str">
        <f t="shared" si="59"/>
        <v/>
      </c>
      <c r="K364" s="12" t="str">
        <f t="shared" si="60"/>
        <v/>
      </c>
      <c r="L364" s="12" t="str">
        <f>IFERROR(IF(K364="A",-1,1)*IF(LEN(K364)&gt;0,INDEX(Data[Full Time Home Team Goals],ROWS($J$35:P364))-INDEX(Data[Full Time Away Team Goals],ROWS($J$35:P364)),""),"")</f>
        <v/>
      </c>
      <c r="M364" s="12" t="str">
        <f>IF(ISNUMBER(L364),ROWS($L$35:L364),"")</f>
        <v/>
      </c>
      <c r="N364" s="12" t="str">
        <f>IFERROR(SMALL($M$35:$M$414,ROWS($M$35:M364)),"")</f>
        <v/>
      </c>
      <c r="O364" s="12" t="str">
        <f t="shared" si="61"/>
        <v/>
      </c>
      <c r="P364" s="12" t="str">
        <f t="shared" si="62"/>
        <v/>
      </c>
      <c r="Q364" s="12" t="str">
        <f t="shared" si="63"/>
        <v/>
      </c>
      <c r="R364" s="12" t="str">
        <f t="shared" si="64"/>
        <v/>
      </c>
      <c r="S364" s="12" t="str">
        <f t="shared" si="65"/>
        <v/>
      </c>
      <c r="T364" s="12" t="str">
        <f t="shared" si="66"/>
        <v/>
      </c>
    </row>
    <row r="365" spans="1:20" x14ac:dyDescent="0.2">
      <c r="A365" s="27">
        <v>42119</v>
      </c>
      <c r="B365" s="12">
        <v>37</v>
      </c>
      <c r="C365" s="12" t="s">
        <v>28</v>
      </c>
      <c r="D365" s="12" t="s">
        <v>11</v>
      </c>
      <c r="E365" s="12" t="str">
        <f t="shared" si="57"/>
        <v/>
      </c>
      <c r="F365" s="12" t="str">
        <f>IFERROR(IF(E365="A",-1,1)*IF(LEN(E365)&gt;0,INDEX(Data[Full Time Home Team Goals],ROWS($J$35:J365))-INDEX(Data[Full Time Away Team Goals],ROWS($J$35:J365)),""),"")</f>
        <v/>
      </c>
      <c r="G365" s="12" t="str">
        <f>IF(ISNUMBER(F365),ROWS($F$35:F365),"")</f>
        <v/>
      </c>
      <c r="H365" s="12" t="str">
        <f>IFERROR(SMALL($G$35:$G$414,ROWS($G$35:G365)),"")</f>
        <v/>
      </c>
      <c r="I365" s="12" t="str">
        <f t="shared" si="58"/>
        <v/>
      </c>
      <c r="J365" s="12" t="str">
        <f t="shared" si="59"/>
        <v/>
      </c>
      <c r="K365" s="12" t="str">
        <f t="shared" si="60"/>
        <v>A</v>
      </c>
      <c r="L365" s="12">
        <f>IFERROR(IF(K365="A",-1,1)*IF(LEN(K365)&gt;0,INDEX(Data[Full Time Home Team Goals],ROWS($J$35:P365))-INDEX(Data[Full Time Away Team Goals],ROWS($J$35:P365)),""),"")</f>
        <v>1</v>
      </c>
      <c r="M365" s="12">
        <f>IF(ISNUMBER(L365),ROWS($L$35:L365),"")</f>
        <v>331</v>
      </c>
      <c r="N365" s="12" t="str">
        <f>IFERROR(SMALL($M$35:$M$414,ROWS($M$35:M365)),"")</f>
        <v/>
      </c>
      <c r="O365" s="12" t="str">
        <f t="shared" si="61"/>
        <v/>
      </c>
      <c r="P365" s="12" t="str">
        <f t="shared" si="62"/>
        <v/>
      </c>
      <c r="Q365" s="12" t="str">
        <f t="shared" si="63"/>
        <v/>
      </c>
      <c r="R365" s="12" t="str">
        <f t="shared" si="64"/>
        <v/>
      </c>
      <c r="S365" s="12" t="str">
        <f t="shared" si="65"/>
        <v/>
      </c>
      <c r="T365" s="12" t="str">
        <f t="shared" si="66"/>
        <v/>
      </c>
    </row>
    <row r="366" spans="1:20" x14ac:dyDescent="0.2">
      <c r="A366" s="27">
        <v>42119</v>
      </c>
      <c r="B366" s="12">
        <v>37</v>
      </c>
      <c r="C366" s="12" t="s">
        <v>13</v>
      </c>
      <c r="D366" s="12" t="s">
        <v>22</v>
      </c>
      <c r="E366" s="12" t="str">
        <f t="shared" si="57"/>
        <v/>
      </c>
      <c r="F366" s="12" t="str">
        <f>IFERROR(IF(E366="A",-1,1)*IF(LEN(E366)&gt;0,INDEX(Data[Full Time Home Team Goals],ROWS($J$35:J366))-INDEX(Data[Full Time Away Team Goals],ROWS($J$35:J366)),""),"")</f>
        <v/>
      </c>
      <c r="G366" s="12" t="str">
        <f>IF(ISNUMBER(F366),ROWS($F$35:F366),"")</f>
        <v/>
      </c>
      <c r="H366" s="12" t="str">
        <f>IFERROR(SMALL($G$35:$G$414,ROWS($G$35:G366)),"")</f>
        <v/>
      </c>
      <c r="I366" s="12" t="str">
        <f t="shared" si="58"/>
        <v/>
      </c>
      <c r="J366" s="12" t="str">
        <f t="shared" si="59"/>
        <v/>
      </c>
      <c r="K366" s="12" t="str">
        <f t="shared" si="60"/>
        <v/>
      </c>
      <c r="L366" s="12" t="str">
        <f>IFERROR(IF(K366="A",-1,1)*IF(LEN(K366)&gt;0,INDEX(Data[Full Time Home Team Goals],ROWS($J$35:P366))-INDEX(Data[Full Time Away Team Goals],ROWS($J$35:P366)),""),"")</f>
        <v/>
      </c>
      <c r="M366" s="12" t="str">
        <f>IF(ISNUMBER(L366),ROWS($L$35:L366),"")</f>
        <v/>
      </c>
      <c r="N366" s="12" t="str">
        <f>IFERROR(SMALL($M$35:$M$414,ROWS($M$35:M366)),"")</f>
        <v/>
      </c>
      <c r="O366" s="12" t="str">
        <f t="shared" si="61"/>
        <v/>
      </c>
      <c r="P366" s="12" t="str">
        <f t="shared" si="62"/>
        <v/>
      </c>
      <c r="Q366" s="12" t="str">
        <f t="shared" si="63"/>
        <v/>
      </c>
      <c r="R366" s="12" t="str">
        <f t="shared" si="64"/>
        <v/>
      </c>
      <c r="S366" s="12" t="str">
        <f t="shared" si="65"/>
        <v/>
      </c>
      <c r="T366" s="12" t="str">
        <f t="shared" si="66"/>
        <v/>
      </c>
    </row>
    <row r="367" spans="1:20" x14ac:dyDescent="0.2">
      <c r="A367" s="27">
        <v>42119</v>
      </c>
      <c r="B367" s="12">
        <v>37</v>
      </c>
      <c r="C367" s="12" t="s">
        <v>26</v>
      </c>
      <c r="D367" s="12" t="s">
        <v>23</v>
      </c>
      <c r="E367" s="12" t="str">
        <f t="shared" si="57"/>
        <v/>
      </c>
      <c r="F367" s="12" t="str">
        <f>IFERROR(IF(E367="A",-1,1)*IF(LEN(E367)&gt;0,INDEX(Data[Full Time Home Team Goals],ROWS($J$35:J367))-INDEX(Data[Full Time Away Team Goals],ROWS($J$35:J367)),""),"")</f>
        <v/>
      </c>
      <c r="G367" s="12" t="str">
        <f>IF(ISNUMBER(F367),ROWS($F$35:F367),"")</f>
        <v/>
      </c>
      <c r="H367" s="12" t="str">
        <f>IFERROR(SMALL($G$35:$G$414,ROWS($G$35:G367)),"")</f>
        <v/>
      </c>
      <c r="I367" s="12" t="str">
        <f t="shared" si="58"/>
        <v/>
      </c>
      <c r="J367" s="12" t="str">
        <f t="shared" si="59"/>
        <v/>
      </c>
      <c r="K367" s="12" t="str">
        <f t="shared" si="60"/>
        <v/>
      </c>
      <c r="L367" s="12" t="str">
        <f>IFERROR(IF(K367="A",-1,1)*IF(LEN(K367)&gt;0,INDEX(Data[Full Time Home Team Goals],ROWS($J$35:P367))-INDEX(Data[Full Time Away Team Goals],ROWS($J$35:P367)),""),"")</f>
        <v/>
      </c>
      <c r="M367" s="12" t="str">
        <f>IF(ISNUMBER(L367),ROWS($L$35:L367),"")</f>
        <v/>
      </c>
      <c r="N367" s="12" t="str">
        <f>IFERROR(SMALL($M$35:$M$414,ROWS($M$35:M367)),"")</f>
        <v/>
      </c>
      <c r="O367" s="12" t="str">
        <f t="shared" si="61"/>
        <v/>
      </c>
      <c r="P367" s="12" t="str">
        <f t="shared" si="62"/>
        <v/>
      </c>
      <c r="Q367" s="12" t="str">
        <f t="shared" si="63"/>
        <v/>
      </c>
      <c r="R367" s="12" t="str">
        <f t="shared" si="64"/>
        <v/>
      </c>
      <c r="S367" s="12" t="str">
        <f t="shared" si="65"/>
        <v/>
      </c>
      <c r="T367" s="12" t="str">
        <f t="shared" si="66"/>
        <v/>
      </c>
    </row>
    <row r="368" spans="1:20" x14ac:dyDescent="0.2">
      <c r="A368" s="27">
        <v>42119</v>
      </c>
      <c r="B368" s="12">
        <v>37</v>
      </c>
      <c r="C368" s="12" t="s">
        <v>16</v>
      </c>
      <c r="D368" s="12" t="s">
        <v>20</v>
      </c>
      <c r="E368" s="12" t="str">
        <f t="shared" si="57"/>
        <v/>
      </c>
      <c r="F368" s="12" t="str">
        <f>IFERROR(IF(E368="A",-1,1)*IF(LEN(E368)&gt;0,INDEX(Data[Full Time Home Team Goals],ROWS($J$35:J368))-INDEX(Data[Full Time Away Team Goals],ROWS($J$35:J368)),""),"")</f>
        <v/>
      </c>
      <c r="G368" s="12" t="str">
        <f>IF(ISNUMBER(F368),ROWS($F$35:F368),"")</f>
        <v/>
      </c>
      <c r="H368" s="12" t="str">
        <f>IFERROR(SMALL($G$35:$G$414,ROWS($G$35:G368)),"")</f>
        <v/>
      </c>
      <c r="I368" s="12" t="str">
        <f t="shared" si="58"/>
        <v/>
      </c>
      <c r="J368" s="12" t="str">
        <f t="shared" si="59"/>
        <v/>
      </c>
      <c r="K368" s="12" t="str">
        <f t="shared" si="60"/>
        <v/>
      </c>
      <c r="L368" s="12" t="str">
        <f>IFERROR(IF(K368="A",-1,1)*IF(LEN(K368)&gt;0,INDEX(Data[Full Time Home Team Goals],ROWS($J$35:P368))-INDEX(Data[Full Time Away Team Goals],ROWS($J$35:P368)),""),"")</f>
        <v/>
      </c>
      <c r="M368" s="12" t="str">
        <f>IF(ISNUMBER(L368),ROWS($L$35:L368),"")</f>
        <v/>
      </c>
      <c r="N368" s="12" t="str">
        <f>IFERROR(SMALL($M$35:$M$414,ROWS($M$35:M368)),"")</f>
        <v/>
      </c>
      <c r="O368" s="12" t="str">
        <f t="shared" si="61"/>
        <v/>
      </c>
      <c r="P368" s="12" t="str">
        <f t="shared" si="62"/>
        <v/>
      </c>
      <c r="Q368" s="12" t="str">
        <f t="shared" si="63"/>
        <v/>
      </c>
      <c r="R368" s="12" t="str">
        <f t="shared" si="64"/>
        <v/>
      </c>
      <c r="S368" s="12" t="str">
        <f t="shared" si="65"/>
        <v/>
      </c>
      <c r="T368" s="12" t="str">
        <f t="shared" si="66"/>
        <v/>
      </c>
    </row>
    <row r="369" spans="1:20" x14ac:dyDescent="0.2">
      <c r="A369" s="27">
        <v>42119</v>
      </c>
      <c r="B369" s="12">
        <v>37</v>
      </c>
      <c r="C369" s="12" t="s">
        <v>19</v>
      </c>
      <c r="D369" s="12" t="s">
        <v>25</v>
      </c>
      <c r="E369" s="12" t="str">
        <f t="shared" si="57"/>
        <v/>
      </c>
      <c r="F369" s="12" t="str">
        <f>IFERROR(IF(E369="A",-1,1)*IF(LEN(E369)&gt;0,INDEX(Data[Full Time Home Team Goals],ROWS($J$35:J369))-INDEX(Data[Full Time Away Team Goals],ROWS($J$35:J369)),""),"")</f>
        <v/>
      </c>
      <c r="G369" s="12" t="str">
        <f>IF(ISNUMBER(F369),ROWS($F$35:F369),"")</f>
        <v/>
      </c>
      <c r="H369" s="12" t="str">
        <f>IFERROR(SMALL($G$35:$G$414,ROWS($G$35:G369)),"")</f>
        <v/>
      </c>
      <c r="I369" s="12" t="str">
        <f t="shared" si="58"/>
        <v/>
      </c>
      <c r="J369" s="12" t="str">
        <f t="shared" si="59"/>
        <v/>
      </c>
      <c r="K369" s="12" t="str">
        <f t="shared" si="60"/>
        <v/>
      </c>
      <c r="L369" s="12" t="str">
        <f>IFERROR(IF(K369="A",-1,1)*IF(LEN(K369)&gt;0,INDEX(Data[Full Time Home Team Goals],ROWS($J$35:P369))-INDEX(Data[Full Time Away Team Goals],ROWS($J$35:P369)),""),"")</f>
        <v/>
      </c>
      <c r="M369" s="12" t="str">
        <f>IF(ISNUMBER(L369),ROWS($L$35:L369),"")</f>
        <v/>
      </c>
      <c r="N369" s="12" t="str">
        <f>IFERROR(SMALL($M$35:$M$414,ROWS($M$35:M369)),"")</f>
        <v/>
      </c>
      <c r="O369" s="12" t="str">
        <f t="shared" si="61"/>
        <v/>
      </c>
      <c r="P369" s="12" t="str">
        <f t="shared" si="62"/>
        <v/>
      </c>
      <c r="Q369" s="12" t="str">
        <f t="shared" si="63"/>
        <v/>
      </c>
      <c r="R369" s="12" t="str">
        <f t="shared" si="64"/>
        <v/>
      </c>
      <c r="S369" s="12" t="str">
        <f t="shared" si="65"/>
        <v/>
      </c>
      <c r="T369" s="12" t="str">
        <f t="shared" si="66"/>
        <v/>
      </c>
    </row>
    <row r="370" spans="1:20" x14ac:dyDescent="0.2">
      <c r="A370" s="27">
        <v>42120</v>
      </c>
      <c r="B370" s="12">
        <v>38</v>
      </c>
      <c r="C370" s="12" t="s">
        <v>1</v>
      </c>
      <c r="D370" s="12" t="s">
        <v>32</v>
      </c>
      <c r="E370" s="12" t="str">
        <f t="shared" si="57"/>
        <v/>
      </c>
      <c r="F370" s="12" t="str">
        <f>IFERROR(IF(E370="A",-1,1)*IF(LEN(E370)&gt;0,INDEX(Data[Full Time Home Team Goals],ROWS($J$35:J370))-INDEX(Data[Full Time Away Team Goals],ROWS($J$35:J370)),""),"")</f>
        <v/>
      </c>
      <c r="G370" s="12" t="str">
        <f>IF(ISNUMBER(F370),ROWS($F$35:F370),"")</f>
        <v/>
      </c>
      <c r="H370" s="12" t="str">
        <f>IFERROR(SMALL($G$35:$G$414,ROWS($G$35:G370)),"")</f>
        <v/>
      </c>
      <c r="I370" s="12" t="str">
        <f t="shared" si="58"/>
        <v/>
      </c>
      <c r="J370" s="12" t="str">
        <f t="shared" si="59"/>
        <v/>
      </c>
      <c r="K370" s="12" t="str">
        <f t="shared" si="60"/>
        <v/>
      </c>
      <c r="L370" s="12" t="str">
        <f>IFERROR(IF(K370="A",-1,1)*IF(LEN(K370)&gt;0,INDEX(Data[Full Time Home Team Goals],ROWS($J$35:P370))-INDEX(Data[Full Time Away Team Goals],ROWS($J$35:P370)),""),"")</f>
        <v/>
      </c>
      <c r="M370" s="12" t="str">
        <f>IF(ISNUMBER(L370),ROWS($L$35:L370),"")</f>
        <v/>
      </c>
      <c r="N370" s="12" t="str">
        <f>IFERROR(SMALL($M$35:$M$414,ROWS($M$35:M370)),"")</f>
        <v/>
      </c>
      <c r="O370" s="12" t="str">
        <f t="shared" si="61"/>
        <v/>
      </c>
      <c r="P370" s="12" t="str">
        <f t="shared" si="62"/>
        <v/>
      </c>
      <c r="Q370" s="12" t="str">
        <f t="shared" si="63"/>
        <v/>
      </c>
      <c r="R370" s="12" t="str">
        <f t="shared" si="64"/>
        <v/>
      </c>
      <c r="S370" s="12" t="str">
        <f t="shared" si="65"/>
        <v/>
      </c>
      <c r="T370" s="12" t="str">
        <f t="shared" si="66"/>
        <v/>
      </c>
    </row>
    <row r="371" spans="1:20" x14ac:dyDescent="0.2">
      <c r="A371" s="27">
        <v>42120</v>
      </c>
      <c r="B371" s="12">
        <v>38</v>
      </c>
      <c r="C371" s="12" t="s">
        <v>7</v>
      </c>
      <c r="D371" s="12" t="s">
        <v>10</v>
      </c>
      <c r="E371" s="12" t="str">
        <f t="shared" si="57"/>
        <v>A</v>
      </c>
      <c r="F371" s="12">
        <f>IFERROR(IF(E371="A",-1,1)*IF(LEN(E371)&gt;0,INDEX(Data[Full Time Home Team Goals],ROWS($J$35:J371))-INDEX(Data[Full Time Away Team Goals],ROWS($J$35:J371)),""),"")</f>
        <v>-3</v>
      </c>
      <c r="G371" s="12">
        <f>IF(ISNUMBER(F371),ROWS($F$35:F371),"")</f>
        <v>337</v>
      </c>
      <c r="H371" s="12" t="str">
        <f>IFERROR(SMALL($G$35:$G$414,ROWS($G$35:G371)),"")</f>
        <v/>
      </c>
      <c r="I371" s="12" t="str">
        <f t="shared" si="58"/>
        <v/>
      </c>
      <c r="J371" s="12" t="str">
        <f t="shared" si="59"/>
        <v/>
      </c>
      <c r="K371" s="12" t="str">
        <f t="shared" si="60"/>
        <v/>
      </c>
      <c r="L371" s="12" t="str">
        <f>IFERROR(IF(K371="A",-1,1)*IF(LEN(K371)&gt;0,INDEX(Data[Full Time Home Team Goals],ROWS($J$35:P371))-INDEX(Data[Full Time Away Team Goals],ROWS($J$35:P371)),""),"")</f>
        <v/>
      </c>
      <c r="M371" s="12" t="str">
        <f>IF(ISNUMBER(L371),ROWS($L$35:L371),"")</f>
        <v/>
      </c>
      <c r="N371" s="12" t="str">
        <f>IFERROR(SMALL($M$35:$M$414,ROWS($M$35:M371)),"")</f>
        <v/>
      </c>
      <c r="O371" s="12" t="str">
        <f t="shared" si="61"/>
        <v/>
      </c>
      <c r="P371" s="12" t="str">
        <f t="shared" si="62"/>
        <v/>
      </c>
      <c r="Q371" s="12" t="str">
        <f t="shared" si="63"/>
        <v/>
      </c>
      <c r="R371" s="12" t="str">
        <f t="shared" si="64"/>
        <v/>
      </c>
      <c r="S371" s="12" t="str">
        <f t="shared" si="65"/>
        <v/>
      </c>
      <c r="T371" s="12" t="str">
        <f t="shared" si="66"/>
        <v/>
      </c>
    </row>
    <row r="372" spans="1:20" x14ac:dyDescent="0.2">
      <c r="A372" s="27">
        <v>42122</v>
      </c>
      <c r="B372" s="12">
        <v>38</v>
      </c>
      <c r="C372" s="12" t="s">
        <v>14</v>
      </c>
      <c r="D372" s="12" t="s">
        <v>25</v>
      </c>
      <c r="E372" s="12" t="str">
        <f t="shared" si="57"/>
        <v/>
      </c>
      <c r="F372" s="12" t="str">
        <f>IFERROR(IF(E372="A",-1,1)*IF(LEN(E372)&gt;0,INDEX(Data[Full Time Home Team Goals],ROWS($J$35:J372))-INDEX(Data[Full Time Away Team Goals],ROWS($J$35:J372)),""),"")</f>
        <v/>
      </c>
      <c r="G372" s="12" t="str">
        <f>IF(ISNUMBER(F372),ROWS($F$35:F372),"")</f>
        <v/>
      </c>
      <c r="H372" s="12" t="str">
        <f>IFERROR(SMALL($G$35:$G$414,ROWS($G$35:G372)),"")</f>
        <v/>
      </c>
      <c r="I372" s="12" t="str">
        <f t="shared" si="58"/>
        <v/>
      </c>
      <c r="J372" s="12" t="str">
        <f t="shared" si="59"/>
        <v/>
      </c>
      <c r="K372" s="12" t="str">
        <f t="shared" si="60"/>
        <v/>
      </c>
      <c r="L372" s="12" t="str">
        <f>IFERROR(IF(K372="A",-1,1)*IF(LEN(K372)&gt;0,INDEX(Data[Full Time Home Team Goals],ROWS($J$35:P372))-INDEX(Data[Full Time Away Team Goals],ROWS($J$35:P372)),""),"")</f>
        <v/>
      </c>
      <c r="M372" s="12" t="str">
        <f>IF(ISNUMBER(L372),ROWS($L$35:L372),"")</f>
        <v/>
      </c>
      <c r="N372" s="12" t="str">
        <f>IFERROR(SMALL($M$35:$M$414,ROWS($M$35:M372)),"")</f>
        <v/>
      </c>
      <c r="O372" s="12" t="str">
        <f t="shared" si="61"/>
        <v/>
      </c>
      <c r="P372" s="12" t="str">
        <f t="shared" si="62"/>
        <v/>
      </c>
      <c r="Q372" s="12" t="str">
        <f t="shared" si="63"/>
        <v/>
      </c>
      <c r="R372" s="12" t="str">
        <f t="shared" si="64"/>
        <v/>
      </c>
      <c r="S372" s="12" t="str">
        <f t="shared" si="65"/>
        <v/>
      </c>
      <c r="T372" s="12" t="str">
        <f t="shared" si="66"/>
        <v/>
      </c>
    </row>
    <row r="373" spans="1:20" x14ac:dyDescent="0.2">
      <c r="A373" s="27">
        <v>42123</v>
      </c>
      <c r="B373" s="12">
        <v>38</v>
      </c>
      <c r="C373" s="12" t="s">
        <v>6</v>
      </c>
      <c r="D373" s="12" t="s">
        <v>32</v>
      </c>
      <c r="E373" s="12" t="str">
        <f t="shared" si="57"/>
        <v/>
      </c>
      <c r="F373" s="12" t="str">
        <f>IFERROR(IF(E373="A",-1,1)*IF(LEN(E373)&gt;0,INDEX(Data[Full Time Home Team Goals],ROWS($J$35:J373))-INDEX(Data[Full Time Away Team Goals],ROWS($J$35:J373)),""),"")</f>
        <v/>
      </c>
      <c r="G373" s="12" t="str">
        <f>IF(ISNUMBER(F373),ROWS($F$35:F373),"")</f>
        <v/>
      </c>
      <c r="H373" s="12" t="str">
        <f>IFERROR(SMALL($G$35:$G$414,ROWS($G$35:G373)),"")</f>
        <v/>
      </c>
      <c r="I373" s="12" t="str">
        <f t="shared" si="58"/>
        <v/>
      </c>
      <c r="J373" s="12" t="str">
        <f t="shared" si="59"/>
        <v/>
      </c>
      <c r="K373" s="12" t="str">
        <f t="shared" si="60"/>
        <v/>
      </c>
      <c r="L373" s="12" t="str">
        <f>IFERROR(IF(K373="A",-1,1)*IF(LEN(K373)&gt;0,INDEX(Data[Full Time Home Team Goals],ROWS($J$35:P373))-INDEX(Data[Full Time Away Team Goals],ROWS($J$35:P373)),""),"")</f>
        <v/>
      </c>
      <c r="M373" s="12" t="str">
        <f>IF(ISNUMBER(L373),ROWS($L$35:L373),"")</f>
        <v/>
      </c>
      <c r="N373" s="12" t="str">
        <f>IFERROR(SMALL($M$35:$M$414,ROWS($M$35:M373)),"")</f>
        <v/>
      </c>
      <c r="O373" s="12" t="str">
        <f t="shared" si="61"/>
        <v/>
      </c>
      <c r="P373" s="12" t="str">
        <f t="shared" si="62"/>
        <v/>
      </c>
      <c r="Q373" s="12" t="str">
        <f t="shared" si="63"/>
        <v/>
      </c>
      <c r="R373" s="12" t="str">
        <f t="shared" si="64"/>
        <v/>
      </c>
      <c r="S373" s="12" t="str">
        <f t="shared" si="65"/>
        <v/>
      </c>
      <c r="T373" s="12" t="str">
        <f t="shared" si="66"/>
        <v/>
      </c>
    </row>
    <row r="374" spans="1:20" x14ac:dyDescent="0.2">
      <c r="A374" s="27">
        <v>42126</v>
      </c>
      <c r="B374" s="12">
        <v>38</v>
      </c>
      <c r="C374" s="12" t="s">
        <v>17</v>
      </c>
      <c r="D374" s="12" t="s">
        <v>7</v>
      </c>
      <c r="E374" s="12" t="str">
        <f t="shared" si="57"/>
        <v/>
      </c>
      <c r="F374" s="12" t="str">
        <f>IFERROR(IF(E374="A",-1,1)*IF(LEN(E374)&gt;0,INDEX(Data[Full Time Home Team Goals],ROWS($J$35:J374))-INDEX(Data[Full Time Away Team Goals],ROWS($J$35:J374)),""),"")</f>
        <v/>
      </c>
      <c r="G374" s="12" t="str">
        <f>IF(ISNUMBER(F374),ROWS($F$35:F374),"")</f>
        <v/>
      </c>
      <c r="H374" s="12" t="str">
        <f>IFERROR(SMALL($G$35:$G$414,ROWS($G$35:G374)),"")</f>
        <v/>
      </c>
      <c r="I374" s="12" t="str">
        <f t="shared" si="58"/>
        <v/>
      </c>
      <c r="J374" s="12" t="str">
        <f t="shared" si="59"/>
        <v/>
      </c>
      <c r="K374" s="12" t="str">
        <f t="shared" si="60"/>
        <v/>
      </c>
      <c r="L374" s="12" t="str">
        <f>IFERROR(IF(K374="A",-1,1)*IF(LEN(K374)&gt;0,INDEX(Data[Full Time Home Team Goals],ROWS($J$35:P374))-INDEX(Data[Full Time Away Team Goals],ROWS($J$35:P374)),""),"")</f>
        <v/>
      </c>
      <c r="M374" s="12" t="str">
        <f>IF(ISNUMBER(L374),ROWS($L$35:L374),"")</f>
        <v/>
      </c>
      <c r="N374" s="12" t="str">
        <f>IFERROR(SMALL($M$35:$M$414,ROWS($M$35:M374)),"")</f>
        <v/>
      </c>
      <c r="O374" s="12" t="str">
        <f t="shared" si="61"/>
        <v/>
      </c>
      <c r="P374" s="12" t="str">
        <f t="shared" si="62"/>
        <v/>
      </c>
      <c r="Q374" s="12" t="str">
        <f t="shared" si="63"/>
        <v/>
      </c>
      <c r="R374" s="12" t="str">
        <f t="shared" si="64"/>
        <v/>
      </c>
      <c r="S374" s="12" t="str">
        <f t="shared" si="65"/>
        <v/>
      </c>
      <c r="T374" s="12" t="str">
        <f t="shared" si="66"/>
        <v/>
      </c>
    </row>
    <row r="375" spans="1:20" x14ac:dyDescent="0.2">
      <c r="A375" s="27">
        <v>42126</v>
      </c>
      <c r="B375" s="12">
        <v>38</v>
      </c>
      <c r="C375" s="12" t="s">
        <v>6</v>
      </c>
      <c r="D375" s="12" t="s">
        <v>28</v>
      </c>
      <c r="E375" s="12" t="str">
        <f t="shared" si="57"/>
        <v/>
      </c>
      <c r="F375" s="12" t="str">
        <f>IFERROR(IF(E375="A",-1,1)*IF(LEN(E375)&gt;0,INDEX(Data[Full Time Home Team Goals],ROWS($J$35:J375))-INDEX(Data[Full Time Away Team Goals],ROWS($J$35:J375)),""),"")</f>
        <v/>
      </c>
      <c r="G375" s="12" t="str">
        <f>IF(ISNUMBER(F375),ROWS($F$35:F375),"")</f>
        <v/>
      </c>
      <c r="H375" s="12" t="str">
        <f>IFERROR(SMALL($G$35:$G$414,ROWS($G$35:G375)),"")</f>
        <v/>
      </c>
      <c r="I375" s="12" t="str">
        <f t="shared" si="58"/>
        <v/>
      </c>
      <c r="J375" s="12" t="str">
        <f t="shared" si="59"/>
        <v/>
      </c>
      <c r="K375" s="12" t="str">
        <f t="shared" si="60"/>
        <v/>
      </c>
      <c r="L375" s="12" t="str">
        <f>IFERROR(IF(K375="A",-1,1)*IF(LEN(K375)&gt;0,INDEX(Data[Full Time Home Team Goals],ROWS($J$35:P375))-INDEX(Data[Full Time Away Team Goals],ROWS($J$35:P375)),""),"")</f>
        <v/>
      </c>
      <c r="M375" s="12" t="str">
        <f>IF(ISNUMBER(L375),ROWS($L$35:L375),"")</f>
        <v/>
      </c>
      <c r="N375" s="12" t="str">
        <f>IFERROR(SMALL($M$35:$M$414,ROWS($M$35:M375)),"")</f>
        <v/>
      </c>
      <c r="O375" s="12" t="str">
        <f t="shared" si="61"/>
        <v/>
      </c>
      <c r="P375" s="12" t="str">
        <f t="shared" si="62"/>
        <v/>
      </c>
      <c r="Q375" s="12" t="str">
        <f t="shared" si="63"/>
        <v/>
      </c>
      <c r="R375" s="12" t="str">
        <f t="shared" si="64"/>
        <v/>
      </c>
      <c r="S375" s="12" t="str">
        <f t="shared" si="65"/>
        <v/>
      </c>
      <c r="T375" s="12" t="str">
        <f t="shared" si="66"/>
        <v/>
      </c>
    </row>
    <row r="376" spans="1:20" x14ac:dyDescent="0.2">
      <c r="A376" s="27">
        <v>42126</v>
      </c>
      <c r="B376" s="12">
        <v>38</v>
      </c>
      <c r="C376" s="12" t="s">
        <v>25</v>
      </c>
      <c r="D376" s="12" t="s">
        <v>13</v>
      </c>
      <c r="E376" s="12" t="str">
        <f t="shared" si="57"/>
        <v/>
      </c>
      <c r="F376" s="12" t="str">
        <f>IFERROR(IF(E376="A",-1,1)*IF(LEN(E376)&gt;0,INDEX(Data[Full Time Home Team Goals],ROWS($J$35:J376))-INDEX(Data[Full Time Away Team Goals],ROWS($J$35:J376)),""),"")</f>
        <v/>
      </c>
      <c r="G376" s="12" t="str">
        <f>IF(ISNUMBER(F376),ROWS($F$35:F376),"")</f>
        <v/>
      </c>
      <c r="H376" s="12" t="str">
        <f>IFERROR(SMALL($G$35:$G$414,ROWS($G$35:G376)),"")</f>
        <v/>
      </c>
      <c r="I376" s="12" t="str">
        <f t="shared" si="58"/>
        <v/>
      </c>
      <c r="J376" s="12" t="str">
        <f t="shared" si="59"/>
        <v/>
      </c>
      <c r="K376" s="12" t="str">
        <f t="shared" si="60"/>
        <v/>
      </c>
      <c r="L376" s="12" t="str">
        <f>IFERROR(IF(K376="A",-1,1)*IF(LEN(K376)&gt;0,INDEX(Data[Full Time Home Team Goals],ROWS($J$35:P376))-INDEX(Data[Full Time Away Team Goals],ROWS($J$35:P376)),""),"")</f>
        <v/>
      </c>
      <c r="M376" s="12" t="str">
        <f>IF(ISNUMBER(L376),ROWS($L$35:L376),"")</f>
        <v/>
      </c>
      <c r="N376" s="12" t="str">
        <f>IFERROR(SMALL($M$35:$M$414,ROWS($M$35:M376)),"")</f>
        <v/>
      </c>
      <c r="O376" s="12" t="str">
        <f t="shared" si="61"/>
        <v/>
      </c>
      <c r="P376" s="12" t="str">
        <f t="shared" si="62"/>
        <v/>
      </c>
      <c r="Q376" s="12" t="str">
        <f t="shared" si="63"/>
        <v/>
      </c>
      <c r="R376" s="12" t="str">
        <f t="shared" si="64"/>
        <v/>
      </c>
      <c r="S376" s="12" t="str">
        <f t="shared" si="65"/>
        <v/>
      </c>
      <c r="T376" s="12" t="str">
        <f t="shared" si="66"/>
        <v/>
      </c>
    </row>
    <row r="377" spans="1:20" x14ac:dyDescent="0.2">
      <c r="A377" s="27">
        <v>42126</v>
      </c>
      <c r="B377" s="12">
        <v>38</v>
      </c>
      <c r="C377" s="12" t="s">
        <v>10</v>
      </c>
      <c r="D377" s="12" t="s">
        <v>19</v>
      </c>
      <c r="E377" s="12" t="str">
        <f t="shared" si="57"/>
        <v>H</v>
      </c>
      <c r="F377" s="12">
        <f>IFERROR(IF(E377="A",-1,1)*IF(LEN(E377)&gt;0,INDEX(Data[Full Time Home Team Goals],ROWS($J$35:J377))-INDEX(Data[Full Time Away Team Goals],ROWS($J$35:J377)),""),"")</f>
        <v>-1</v>
      </c>
      <c r="G377" s="12">
        <f>IF(ISNUMBER(F377),ROWS($F$35:F377),"")</f>
        <v>343</v>
      </c>
      <c r="H377" s="12" t="str">
        <f>IFERROR(SMALL($G$35:$G$414,ROWS($G$35:G377)),"")</f>
        <v/>
      </c>
      <c r="I377" s="12" t="str">
        <f t="shared" si="58"/>
        <v/>
      </c>
      <c r="J377" s="12" t="str">
        <f t="shared" si="59"/>
        <v/>
      </c>
      <c r="K377" s="12" t="str">
        <f t="shared" si="60"/>
        <v/>
      </c>
      <c r="L377" s="12" t="str">
        <f>IFERROR(IF(K377="A",-1,1)*IF(LEN(K377)&gt;0,INDEX(Data[Full Time Home Team Goals],ROWS($J$35:P377))-INDEX(Data[Full Time Away Team Goals],ROWS($J$35:P377)),""),"")</f>
        <v/>
      </c>
      <c r="M377" s="12" t="str">
        <f>IF(ISNUMBER(L377),ROWS($L$35:L377),"")</f>
        <v/>
      </c>
      <c r="N377" s="12" t="str">
        <f>IFERROR(SMALL($M$35:$M$414,ROWS($M$35:M377)),"")</f>
        <v/>
      </c>
      <c r="O377" s="12" t="str">
        <f t="shared" si="61"/>
        <v/>
      </c>
      <c r="P377" s="12" t="str">
        <f t="shared" si="62"/>
        <v/>
      </c>
      <c r="Q377" s="12" t="str">
        <f t="shared" si="63"/>
        <v/>
      </c>
      <c r="R377" s="12" t="str">
        <f t="shared" si="64"/>
        <v/>
      </c>
      <c r="S377" s="12" t="str">
        <f t="shared" si="65"/>
        <v/>
      </c>
      <c r="T377" s="12" t="str">
        <f t="shared" si="66"/>
        <v/>
      </c>
    </row>
    <row r="378" spans="1:20" x14ac:dyDescent="0.2">
      <c r="A378" s="27">
        <v>42126</v>
      </c>
      <c r="B378" s="12">
        <v>38</v>
      </c>
      <c r="C378" s="12" t="s">
        <v>20</v>
      </c>
      <c r="D378" s="12" t="s">
        <v>26</v>
      </c>
      <c r="E378" s="12" t="str">
        <f t="shared" si="57"/>
        <v/>
      </c>
      <c r="F378" s="12" t="str">
        <f>IFERROR(IF(E378="A",-1,1)*IF(LEN(E378)&gt;0,INDEX(Data[Full Time Home Team Goals],ROWS($J$35:J378))-INDEX(Data[Full Time Away Team Goals],ROWS($J$35:J378)),""),"")</f>
        <v/>
      </c>
      <c r="G378" s="12" t="str">
        <f>IF(ISNUMBER(F378),ROWS($F$35:F378),"")</f>
        <v/>
      </c>
      <c r="H378" s="12" t="str">
        <f>IFERROR(SMALL($G$35:$G$414,ROWS($G$35:G378)),"")</f>
        <v/>
      </c>
      <c r="I378" s="12" t="str">
        <f t="shared" si="58"/>
        <v/>
      </c>
      <c r="J378" s="12" t="str">
        <f t="shared" si="59"/>
        <v/>
      </c>
      <c r="K378" s="12" t="str">
        <f t="shared" si="60"/>
        <v/>
      </c>
      <c r="L378" s="12" t="str">
        <f>IFERROR(IF(K378="A",-1,1)*IF(LEN(K378)&gt;0,INDEX(Data[Full Time Home Team Goals],ROWS($J$35:P378))-INDEX(Data[Full Time Away Team Goals],ROWS($J$35:P378)),""),"")</f>
        <v/>
      </c>
      <c r="M378" s="12" t="str">
        <f>IF(ISNUMBER(L378),ROWS($L$35:L378),"")</f>
        <v/>
      </c>
      <c r="N378" s="12" t="str">
        <f>IFERROR(SMALL($M$35:$M$414,ROWS($M$35:M378)),"")</f>
        <v/>
      </c>
      <c r="O378" s="12" t="str">
        <f t="shared" si="61"/>
        <v/>
      </c>
      <c r="P378" s="12" t="str">
        <f t="shared" si="62"/>
        <v/>
      </c>
      <c r="Q378" s="12" t="str">
        <f t="shared" si="63"/>
        <v/>
      </c>
      <c r="R378" s="12" t="str">
        <f t="shared" si="64"/>
        <v/>
      </c>
      <c r="S378" s="12" t="str">
        <f t="shared" si="65"/>
        <v/>
      </c>
      <c r="T378" s="12" t="str">
        <f t="shared" si="66"/>
        <v/>
      </c>
    </row>
    <row r="379" spans="1:20" x14ac:dyDescent="0.2">
      <c r="A379" s="27">
        <v>42126</v>
      </c>
      <c r="B379" s="12">
        <v>38</v>
      </c>
      <c r="C379" s="12" t="s">
        <v>11</v>
      </c>
      <c r="D379" s="12" t="s">
        <v>16</v>
      </c>
      <c r="E379" s="12" t="str">
        <f t="shared" si="57"/>
        <v/>
      </c>
      <c r="F379" s="12" t="str">
        <f>IFERROR(IF(E379="A",-1,1)*IF(LEN(E379)&gt;0,INDEX(Data[Full Time Home Team Goals],ROWS($J$35:J379))-INDEX(Data[Full Time Away Team Goals],ROWS($J$35:J379)),""),"")</f>
        <v/>
      </c>
      <c r="G379" s="12" t="str">
        <f>IF(ISNUMBER(F379),ROWS($F$35:F379),"")</f>
        <v/>
      </c>
      <c r="H379" s="12" t="str">
        <f>IFERROR(SMALL($G$35:$G$414,ROWS($G$35:G379)),"")</f>
        <v/>
      </c>
      <c r="I379" s="12" t="str">
        <f t="shared" si="58"/>
        <v/>
      </c>
      <c r="J379" s="12" t="str">
        <f t="shared" si="59"/>
        <v/>
      </c>
      <c r="K379" s="12" t="str">
        <f t="shared" si="60"/>
        <v>H</v>
      </c>
      <c r="L379" s="12">
        <f>IFERROR(IF(K379="A",-1,1)*IF(LEN(K379)&gt;0,INDEX(Data[Full Time Home Team Goals],ROWS($J$35:P379))-INDEX(Data[Full Time Away Team Goals],ROWS($J$35:P379)),""),"")</f>
        <v>2</v>
      </c>
      <c r="M379" s="12">
        <f>IF(ISNUMBER(L379),ROWS($L$35:L379),"")</f>
        <v>345</v>
      </c>
      <c r="N379" s="12" t="str">
        <f>IFERROR(SMALL($M$35:$M$414,ROWS($M$35:M379)),"")</f>
        <v/>
      </c>
      <c r="O379" s="12" t="str">
        <f t="shared" si="61"/>
        <v/>
      </c>
      <c r="P379" s="12" t="str">
        <f t="shared" si="62"/>
        <v/>
      </c>
      <c r="Q379" s="12" t="str">
        <f t="shared" si="63"/>
        <v/>
      </c>
      <c r="R379" s="12" t="str">
        <f t="shared" si="64"/>
        <v/>
      </c>
      <c r="S379" s="12" t="str">
        <f t="shared" si="65"/>
        <v/>
      </c>
      <c r="T379" s="12" t="str">
        <f t="shared" si="66"/>
        <v/>
      </c>
    </row>
    <row r="380" spans="1:20" x14ac:dyDescent="0.2">
      <c r="A380" s="27">
        <v>42126</v>
      </c>
      <c r="B380" s="12">
        <v>38</v>
      </c>
      <c r="C380" s="12" t="s">
        <v>22</v>
      </c>
      <c r="D380" s="12" t="s">
        <v>31</v>
      </c>
      <c r="E380" s="12" t="str">
        <f t="shared" si="57"/>
        <v/>
      </c>
      <c r="F380" s="12" t="str">
        <f>IFERROR(IF(E380="A",-1,1)*IF(LEN(E380)&gt;0,INDEX(Data[Full Time Home Team Goals],ROWS($J$35:J380))-INDEX(Data[Full Time Away Team Goals],ROWS($J$35:J380)),""),"")</f>
        <v/>
      </c>
      <c r="G380" s="12" t="str">
        <f>IF(ISNUMBER(F380),ROWS($F$35:F380),"")</f>
        <v/>
      </c>
      <c r="H380" s="12" t="str">
        <f>IFERROR(SMALL($G$35:$G$414,ROWS($G$35:G380)),"")</f>
        <v/>
      </c>
      <c r="I380" s="12" t="str">
        <f t="shared" si="58"/>
        <v/>
      </c>
      <c r="J380" s="12" t="str">
        <f t="shared" si="59"/>
        <v/>
      </c>
      <c r="K380" s="12" t="str">
        <f t="shared" si="60"/>
        <v/>
      </c>
      <c r="L380" s="12" t="str">
        <f>IFERROR(IF(K380="A",-1,1)*IF(LEN(K380)&gt;0,INDEX(Data[Full Time Home Team Goals],ROWS($J$35:P380))-INDEX(Data[Full Time Away Team Goals],ROWS($J$35:P380)),""),"")</f>
        <v/>
      </c>
      <c r="M380" s="12" t="str">
        <f>IF(ISNUMBER(L380),ROWS($L$35:L380),"")</f>
        <v/>
      </c>
      <c r="N380" s="12" t="str">
        <f>IFERROR(SMALL($M$35:$M$414,ROWS($M$35:M380)),"")</f>
        <v/>
      </c>
      <c r="O380" s="12" t="str">
        <f t="shared" si="61"/>
        <v/>
      </c>
      <c r="P380" s="12" t="str">
        <f t="shared" si="62"/>
        <v/>
      </c>
      <c r="Q380" s="12" t="str">
        <f t="shared" si="63"/>
        <v/>
      </c>
      <c r="R380" s="12" t="str">
        <f t="shared" si="64"/>
        <v/>
      </c>
      <c r="S380" s="12" t="str">
        <f t="shared" si="65"/>
        <v/>
      </c>
      <c r="T380" s="12" t="str">
        <f t="shared" si="66"/>
        <v/>
      </c>
    </row>
    <row r="381" spans="1:20" x14ac:dyDescent="0.2">
      <c r="A381" s="27">
        <v>42127</v>
      </c>
      <c r="B381" s="12">
        <v>39</v>
      </c>
      <c r="C381" s="12" t="s">
        <v>32</v>
      </c>
      <c r="D381" s="12" t="s">
        <v>2</v>
      </c>
      <c r="E381" s="12" t="str">
        <f t="shared" si="57"/>
        <v/>
      </c>
      <c r="F381" s="12" t="str">
        <f>IFERROR(IF(E381="A",-1,1)*IF(LEN(E381)&gt;0,INDEX(Data[Full Time Home Team Goals],ROWS($J$35:J381))-INDEX(Data[Full Time Away Team Goals],ROWS($J$35:J381)),""),"")</f>
        <v/>
      </c>
      <c r="G381" s="12" t="str">
        <f>IF(ISNUMBER(F381),ROWS($F$35:F381),"")</f>
        <v/>
      </c>
      <c r="H381" s="12" t="str">
        <f>IFERROR(SMALL($G$35:$G$414,ROWS($G$35:G381)),"")</f>
        <v/>
      </c>
      <c r="I381" s="12" t="str">
        <f t="shared" si="58"/>
        <v/>
      </c>
      <c r="J381" s="12" t="str">
        <f t="shared" si="59"/>
        <v/>
      </c>
      <c r="K381" s="12" t="str">
        <f t="shared" si="60"/>
        <v/>
      </c>
      <c r="L381" s="12" t="str">
        <f>IFERROR(IF(K381="A",-1,1)*IF(LEN(K381)&gt;0,INDEX(Data[Full Time Home Team Goals],ROWS($J$35:P381))-INDEX(Data[Full Time Away Team Goals],ROWS($J$35:P381)),""),"")</f>
        <v/>
      </c>
      <c r="M381" s="12" t="str">
        <f>IF(ISNUMBER(L381),ROWS($L$35:L381),"")</f>
        <v/>
      </c>
      <c r="N381" s="12" t="str">
        <f>IFERROR(SMALL($M$35:$M$414,ROWS($M$35:M381)),"")</f>
        <v/>
      </c>
      <c r="O381" s="12" t="str">
        <f t="shared" si="61"/>
        <v/>
      </c>
      <c r="P381" s="12" t="str">
        <f t="shared" si="62"/>
        <v/>
      </c>
      <c r="Q381" s="12" t="str">
        <f t="shared" si="63"/>
        <v/>
      </c>
      <c r="R381" s="12" t="str">
        <f t="shared" si="64"/>
        <v/>
      </c>
      <c r="S381" s="12" t="str">
        <f t="shared" si="65"/>
        <v/>
      </c>
      <c r="T381" s="12" t="str">
        <f t="shared" si="66"/>
        <v/>
      </c>
    </row>
    <row r="382" spans="1:20" x14ac:dyDescent="0.2">
      <c r="A382" s="27">
        <v>42127</v>
      </c>
      <c r="B382" s="12">
        <v>39</v>
      </c>
      <c r="C382" s="12" t="s">
        <v>23</v>
      </c>
      <c r="D382" s="12" t="s">
        <v>29</v>
      </c>
      <c r="E382" s="12" t="str">
        <f t="shared" si="57"/>
        <v/>
      </c>
      <c r="F382" s="12" t="str">
        <f>IFERROR(IF(E382="A",-1,1)*IF(LEN(E382)&gt;0,INDEX(Data[Full Time Home Team Goals],ROWS($J$35:J382))-INDEX(Data[Full Time Away Team Goals],ROWS($J$35:J382)),""),"")</f>
        <v/>
      </c>
      <c r="G382" s="12" t="str">
        <f>IF(ISNUMBER(F382),ROWS($F$35:F382),"")</f>
        <v/>
      </c>
      <c r="H382" s="12" t="str">
        <f>IFERROR(SMALL($G$35:$G$414,ROWS($G$35:G382)),"")</f>
        <v/>
      </c>
      <c r="I382" s="12" t="str">
        <f t="shared" si="58"/>
        <v/>
      </c>
      <c r="J382" s="12" t="str">
        <f t="shared" si="59"/>
        <v/>
      </c>
      <c r="K382" s="12" t="str">
        <f t="shared" si="60"/>
        <v/>
      </c>
      <c r="L382" s="12" t="str">
        <f>IFERROR(IF(K382="A",-1,1)*IF(LEN(K382)&gt;0,INDEX(Data[Full Time Home Team Goals],ROWS($J$35:P382))-INDEX(Data[Full Time Away Team Goals],ROWS($J$35:P382)),""),"")</f>
        <v/>
      </c>
      <c r="M382" s="12" t="str">
        <f>IF(ISNUMBER(L382),ROWS($L$35:L382),"")</f>
        <v/>
      </c>
      <c r="N382" s="12" t="str">
        <f>IFERROR(SMALL($M$35:$M$414,ROWS($M$35:M382)),"")</f>
        <v/>
      </c>
      <c r="O382" s="12" t="str">
        <f t="shared" si="61"/>
        <v/>
      </c>
      <c r="P382" s="12" t="str">
        <f t="shared" si="62"/>
        <v/>
      </c>
      <c r="Q382" s="12" t="str">
        <f t="shared" si="63"/>
        <v/>
      </c>
      <c r="R382" s="12" t="str">
        <f t="shared" si="64"/>
        <v/>
      </c>
      <c r="S382" s="12" t="str">
        <f t="shared" si="65"/>
        <v/>
      </c>
      <c r="T382" s="12" t="str">
        <f t="shared" si="66"/>
        <v/>
      </c>
    </row>
    <row r="383" spans="1:20" x14ac:dyDescent="0.2">
      <c r="A383" s="27">
        <v>42128</v>
      </c>
      <c r="B383" s="12">
        <v>39</v>
      </c>
      <c r="C383" s="12" t="s">
        <v>14</v>
      </c>
      <c r="D383" s="12" t="s">
        <v>1</v>
      </c>
      <c r="E383" s="12" t="str">
        <f t="shared" si="57"/>
        <v/>
      </c>
      <c r="F383" s="12" t="str">
        <f>IFERROR(IF(E383="A",-1,1)*IF(LEN(E383)&gt;0,INDEX(Data[Full Time Home Team Goals],ROWS($J$35:J383))-INDEX(Data[Full Time Away Team Goals],ROWS($J$35:J383)),""),"")</f>
        <v/>
      </c>
      <c r="G383" s="12" t="str">
        <f>IF(ISNUMBER(F383),ROWS($F$35:F383),"")</f>
        <v/>
      </c>
      <c r="H383" s="12" t="str">
        <f>IFERROR(SMALL($G$35:$G$414,ROWS($G$35:G383)),"")</f>
        <v/>
      </c>
      <c r="I383" s="12" t="str">
        <f t="shared" si="58"/>
        <v/>
      </c>
      <c r="J383" s="12" t="str">
        <f t="shared" si="59"/>
        <v/>
      </c>
      <c r="K383" s="12" t="str">
        <f t="shared" si="60"/>
        <v/>
      </c>
      <c r="L383" s="12" t="str">
        <f>IFERROR(IF(K383="A",-1,1)*IF(LEN(K383)&gt;0,INDEX(Data[Full Time Home Team Goals],ROWS($J$35:P383))-INDEX(Data[Full Time Away Team Goals],ROWS($J$35:P383)),""),"")</f>
        <v/>
      </c>
      <c r="M383" s="12" t="str">
        <f>IF(ISNUMBER(L383),ROWS($L$35:L383),"")</f>
        <v/>
      </c>
      <c r="N383" s="12" t="str">
        <f>IFERROR(SMALL($M$35:$M$414,ROWS($M$35:M383)),"")</f>
        <v/>
      </c>
      <c r="O383" s="12" t="str">
        <f t="shared" si="61"/>
        <v/>
      </c>
      <c r="P383" s="12" t="str">
        <f t="shared" si="62"/>
        <v/>
      </c>
      <c r="Q383" s="12" t="str">
        <f t="shared" si="63"/>
        <v/>
      </c>
      <c r="R383" s="12" t="str">
        <f t="shared" si="64"/>
        <v/>
      </c>
      <c r="S383" s="12" t="str">
        <f t="shared" si="65"/>
        <v/>
      </c>
      <c r="T383" s="12" t="str">
        <f t="shared" si="66"/>
        <v/>
      </c>
    </row>
    <row r="384" spans="1:20" x14ac:dyDescent="0.2">
      <c r="A384" s="27">
        <v>42133</v>
      </c>
      <c r="B384" s="12">
        <v>39</v>
      </c>
      <c r="C384" s="12" t="s">
        <v>17</v>
      </c>
      <c r="D384" s="12" t="s">
        <v>22</v>
      </c>
      <c r="E384" s="12" t="str">
        <f t="shared" si="57"/>
        <v/>
      </c>
      <c r="F384" s="12" t="str">
        <f>IFERROR(IF(E384="A",-1,1)*IF(LEN(E384)&gt;0,INDEX(Data[Full Time Home Team Goals],ROWS($J$35:J384))-INDEX(Data[Full Time Away Team Goals],ROWS($J$35:J384)),""),"")</f>
        <v/>
      </c>
      <c r="G384" s="12" t="str">
        <f>IF(ISNUMBER(F384),ROWS($F$35:F384),"")</f>
        <v/>
      </c>
      <c r="H384" s="12" t="str">
        <f>IFERROR(SMALL($G$35:$G$414,ROWS($G$35:G384)),"")</f>
        <v/>
      </c>
      <c r="I384" s="12" t="str">
        <f t="shared" si="58"/>
        <v/>
      </c>
      <c r="J384" s="12" t="str">
        <f t="shared" si="59"/>
        <v/>
      </c>
      <c r="K384" s="12" t="str">
        <f t="shared" si="60"/>
        <v/>
      </c>
      <c r="L384" s="12" t="str">
        <f>IFERROR(IF(K384="A",-1,1)*IF(LEN(K384)&gt;0,INDEX(Data[Full Time Home Team Goals],ROWS($J$35:P384))-INDEX(Data[Full Time Away Team Goals],ROWS($J$35:P384)),""),"")</f>
        <v/>
      </c>
      <c r="M384" s="12" t="str">
        <f>IF(ISNUMBER(L384),ROWS($L$35:L384),"")</f>
        <v/>
      </c>
      <c r="N384" s="12" t="str">
        <f>IFERROR(SMALL($M$35:$M$414,ROWS($M$35:M384)),"")</f>
        <v/>
      </c>
      <c r="O384" s="12" t="str">
        <f t="shared" si="61"/>
        <v/>
      </c>
      <c r="P384" s="12" t="str">
        <f t="shared" si="62"/>
        <v/>
      </c>
      <c r="Q384" s="12" t="str">
        <f t="shared" si="63"/>
        <v/>
      </c>
      <c r="R384" s="12" t="str">
        <f t="shared" si="64"/>
        <v/>
      </c>
      <c r="S384" s="12" t="str">
        <f t="shared" si="65"/>
        <v/>
      </c>
      <c r="T384" s="12" t="str">
        <f t="shared" si="66"/>
        <v/>
      </c>
    </row>
    <row r="385" spans="1:20" x14ac:dyDescent="0.2">
      <c r="A385" s="27">
        <v>42133</v>
      </c>
      <c r="B385" s="12">
        <v>39</v>
      </c>
      <c r="C385" s="12" t="s">
        <v>2</v>
      </c>
      <c r="D385" s="12" t="s">
        <v>10</v>
      </c>
      <c r="E385" s="12" t="str">
        <f t="shared" si="57"/>
        <v>A</v>
      </c>
      <c r="F385" s="12">
        <f>IFERROR(IF(E385="A",-1,1)*IF(LEN(E385)&gt;0,INDEX(Data[Full Time Home Team Goals],ROWS($J$35:J385))-INDEX(Data[Full Time Away Team Goals],ROWS($J$35:J385)),""),"")</f>
        <v>1</v>
      </c>
      <c r="G385" s="12">
        <f>IF(ISNUMBER(F385),ROWS($F$35:F385),"")</f>
        <v>351</v>
      </c>
      <c r="H385" s="12" t="str">
        <f>IFERROR(SMALL($G$35:$G$414,ROWS($G$35:G385)),"")</f>
        <v/>
      </c>
      <c r="I385" s="12" t="str">
        <f t="shared" si="58"/>
        <v/>
      </c>
      <c r="J385" s="12" t="str">
        <f t="shared" si="59"/>
        <v/>
      </c>
      <c r="K385" s="12" t="str">
        <f t="shared" si="60"/>
        <v/>
      </c>
      <c r="L385" s="12" t="str">
        <f>IFERROR(IF(K385="A",-1,1)*IF(LEN(K385)&gt;0,INDEX(Data[Full Time Home Team Goals],ROWS($J$35:P385))-INDEX(Data[Full Time Away Team Goals],ROWS($J$35:P385)),""),"")</f>
        <v/>
      </c>
      <c r="M385" s="12" t="str">
        <f>IF(ISNUMBER(L385),ROWS($L$35:L385),"")</f>
        <v/>
      </c>
      <c r="N385" s="12" t="str">
        <f>IFERROR(SMALL($M$35:$M$414,ROWS($M$35:M385)),"")</f>
        <v/>
      </c>
      <c r="O385" s="12" t="str">
        <f t="shared" si="61"/>
        <v/>
      </c>
      <c r="P385" s="12" t="str">
        <f t="shared" si="62"/>
        <v/>
      </c>
      <c r="Q385" s="12" t="str">
        <f t="shared" si="63"/>
        <v/>
      </c>
      <c r="R385" s="12" t="str">
        <f t="shared" si="64"/>
        <v/>
      </c>
      <c r="S385" s="12" t="str">
        <f t="shared" si="65"/>
        <v/>
      </c>
      <c r="T385" s="12" t="str">
        <f t="shared" si="66"/>
        <v/>
      </c>
    </row>
    <row r="386" spans="1:20" x14ac:dyDescent="0.2">
      <c r="A386" s="27">
        <v>42133</v>
      </c>
      <c r="B386" s="12">
        <v>39</v>
      </c>
      <c r="C386" s="12" t="s">
        <v>7</v>
      </c>
      <c r="D386" s="12" t="s">
        <v>20</v>
      </c>
      <c r="E386" s="12" t="str">
        <f t="shared" si="57"/>
        <v/>
      </c>
      <c r="F386" s="12" t="str">
        <f>IFERROR(IF(E386="A",-1,1)*IF(LEN(E386)&gt;0,INDEX(Data[Full Time Home Team Goals],ROWS($J$35:J386))-INDEX(Data[Full Time Away Team Goals],ROWS($J$35:J386)),""),"")</f>
        <v/>
      </c>
      <c r="G386" s="12" t="str">
        <f>IF(ISNUMBER(F386),ROWS($F$35:F386),"")</f>
        <v/>
      </c>
      <c r="H386" s="12" t="str">
        <f>IFERROR(SMALL($G$35:$G$414,ROWS($G$35:G386)),"")</f>
        <v/>
      </c>
      <c r="I386" s="12" t="str">
        <f t="shared" si="58"/>
        <v/>
      </c>
      <c r="J386" s="12" t="str">
        <f t="shared" si="59"/>
        <v/>
      </c>
      <c r="K386" s="12" t="str">
        <f t="shared" si="60"/>
        <v/>
      </c>
      <c r="L386" s="12" t="str">
        <f>IFERROR(IF(K386="A",-1,1)*IF(LEN(K386)&gt;0,INDEX(Data[Full Time Home Team Goals],ROWS($J$35:P386))-INDEX(Data[Full Time Away Team Goals],ROWS($J$35:P386)),""),"")</f>
        <v/>
      </c>
      <c r="M386" s="12" t="str">
        <f>IF(ISNUMBER(L386),ROWS($L$35:L386),"")</f>
        <v/>
      </c>
      <c r="N386" s="12" t="str">
        <f>IFERROR(SMALL($M$35:$M$414,ROWS($M$35:M386)),"")</f>
        <v/>
      </c>
      <c r="O386" s="12" t="str">
        <f t="shared" si="61"/>
        <v/>
      </c>
      <c r="P386" s="12" t="str">
        <f t="shared" si="62"/>
        <v/>
      </c>
      <c r="Q386" s="12" t="str">
        <f t="shared" si="63"/>
        <v/>
      </c>
      <c r="R386" s="12" t="str">
        <f t="shared" si="64"/>
        <v/>
      </c>
      <c r="S386" s="12" t="str">
        <f t="shared" si="65"/>
        <v/>
      </c>
      <c r="T386" s="12" t="str">
        <f t="shared" si="66"/>
        <v/>
      </c>
    </row>
    <row r="387" spans="1:20" x14ac:dyDescent="0.2">
      <c r="A387" s="27">
        <v>42133</v>
      </c>
      <c r="B387" s="12">
        <v>39</v>
      </c>
      <c r="C387" s="12" t="s">
        <v>14</v>
      </c>
      <c r="D387" s="12" t="s">
        <v>31</v>
      </c>
      <c r="E387" s="12" t="str">
        <f t="shared" si="57"/>
        <v/>
      </c>
      <c r="F387" s="12" t="str">
        <f>IFERROR(IF(E387="A",-1,1)*IF(LEN(E387)&gt;0,INDEX(Data[Full Time Home Team Goals],ROWS($J$35:J387))-INDEX(Data[Full Time Away Team Goals],ROWS($J$35:J387)),""),"")</f>
        <v/>
      </c>
      <c r="G387" s="12" t="str">
        <f>IF(ISNUMBER(F387),ROWS($F$35:F387),"")</f>
        <v/>
      </c>
      <c r="H387" s="12" t="str">
        <f>IFERROR(SMALL($G$35:$G$414,ROWS($G$35:G387)),"")</f>
        <v/>
      </c>
      <c r="I387" s="12" t="str">
        <f t="shared" si="58"/>
        <v/>
      </c>
      <c r="J387" s="12" t="str">
        <f t="shared" si="59"/>
        <v/>
      </c>
      <c r="K387" s="12" t="str">
        <f t="shared" si="60"/>
        <v/>
      </c>
      <c r="L387" s="12" t="str">
        <f>IFERROR(IF(K387="A",-1,1)*IF(LEN(K387)&gt;0,INDEX(Data[Full Time Home Team Goals],ROWS($J$35:P387))-INDEX(Data[Full Time Away Team Goals],ROWS($J$35:P387)),""),"")</f>
        <v/>
      </c>
      <c r="M387" s="12" t="str">
        <f>IF(ISNUMBER(L387),ROWS($L$35:L387),"")</f>
        <v/>
      </c>
      <c r="N387" s="12" t="str">
        <f>IFERROR(SMALL($M$35:$M$414,ROWS($M$35:M387)),"")</f>
        <v/>
      </c>
      <c r="O387" s="12" t="str">
        <f t="shared" si="61"/>
        <v/>
      </c>
      <c r="P387" s="12" t="str">
        <f t="shared" si="62"/>
        <v/>
      </c>
      <c r="Q387" s="12" t="str">
        <f t="shared" si="63"/>
        <v/>
      </c>
      <c r="R387" s="12" t="str">
        <f t="shared" si="64"/>
        <v/>
      </c>
      <c r="S387" s="12" t="str">
        <f t="shared" si="65"/>
        <v/>
      </c>
      <c r="T387" s="12" t="str">
        <f t="shared" si="66"/>
        <v/>
      </c>
    </row>
    <row r="388" spans="1:20" x14ac:dyDescent="0.2">
      <c r="A388" s="27">
        <v>42133</v>
      </c>
      <c r="B388" s="12">
        <v>39</v>
      </c>
      <c r="C388" s="12" t="s">
        <v>6</v>
      </c>
      <c r="D388" s="12" t="s">
        <v>26</v>
      </c>
      <c r="E388" s="12" t="str">
        <f t="shared" si="57"/>
        <v/>
      </c>
      <c r="F388" s="12" t="str">
        <f>IFERROR(IF(E388="A",-1,1)*IF(LEN(E388)&gt;0,INDEX(Data[Full Time Home Team Goals],ROWS($J$35:J388))-INDEX(Data[Full Time Away Team Goals],ROWS($J$35:J388)),""),"")</f>
        <v/>
      </c>
      <c r="G388" s="12" t="str">
        <f>IF(ISNUMBER(F388),ROWS($F$35:F388),"")</f>
        <v/>
      </c>
      <c r="H388" s="12" t="str">
        <f>IFERROR(SMALL($G$35:$G$414,ROWS($G$35:G388)),"")</f>
        <v/>
      </c>
      <c r="I388" s="12" t="str">
        <f t="shared" si="58"/>
        <v/>
      </c>
      <c r="J388" s="12" t="str">
        <f t="shared" si="59"/>
        <v/>
      </c>
      <c r="K388" s="12" t="str">
        <f t="shared" si="60"/>
        <v/>
      </c>
      <c r="L388" s="12" t="str">
        <f>IFERROR(IF(K388="A",-1,1)*IF(LEN(K388)&gt;0,INDEX(Data[Full Time Home Team Goals],ROWS($J$35:P388))-INDEX(Data[Full Time Away Team Goals],ROWS($J$35:P388)),""),"")</f>
        <v/>
      </c>
      <c r="M388" s="12" t="str">
        <f>IF(ISNUMBER(L388),ROWS($L$35:L388),"")</f>
        <v/>
      </c>
      <c r="N388" s="12" t="str">
        <f>IFERROR(SMALL($M$35:$M$414,ROWS($M$35:M388)),"")</f>
        <v/>
      </c>
      <c r="O388" s="12" t="str">
        <f t="shared" si="61"/>
        <v/>
      </c>
      <c r="P388" s="12" t="str">
        <f t="shared" si="62"/>
        <v/>
      </c>
      <c r="Q388" s="12" t="str">
        <f t="shared" si="63"/>
        <v/>
      </c>
      <c r="R388" s="12" t="str">
        <f t="shared" si="64"/>
        <v/>
      </c>
      <c r="S388" s="12" t="str">
        <f t="shared" si="65"/>
        <v/>
      </c>
      <c r="T388" s="12" t="str">
        <f t="shared" si="66"/>
        <v/>
      </c>
    </row>
    <row r="389" spans="1:20" x14ac:dyDescent="0.2">
      <c r="A389" s="27">
        <v>42133</v>
      </c>
      <c r="B389" s="12">
        <v>39</v>
      </c>
      <c r="C389" s="12" t="s">
        <v>28</v>
      </c>
      <c r="D389" s="12" t="s">
        <v>19</v>
      </c>
      <c r="E389" s="12" t="str">
        <f t="shared" si="57"/>
        <v/>
      </c>
      <c r="F389" s="12" t="str">
        <f>IFERROR(IF(E389="A",-1,1)*IF(LEN(E389)&gt;0,INDEX(Data[Full Time Home Team Goals],ROWS($J$35:J389))-INDEX(Data[Full Time Away Team Goals],ROWS($J$35:J389)),""),"")</f>
        <v/>
      </c>
      <c r="G389" s="12" t="str">
        <f>IF(ISNUMBER(F389),ROWS($F$35:F389),"")</f>
        <v/>
      </c>
      <c r="H389" s="12" t="str">
        <f>IFERROR(SMALL($G$35:$G$414,ROWS($G$35:G389)),"")</f>
        <v/>
      </c>
      <c r="I389" s="12" t="str">
        <f t="shared" si="58"/>
        <v/>
      </c>
      <c r="J389" s="12" t="str">
        <f t="shared" si="59"/>
        <v/>
      </c>
      <c r="K389" s="12" t="str">
        <f t="shared" si="60"/>
        <v/>
      </c>
      <c r="L389" s="12" t="str">
        <f>IFERROR(IF(K389="A",-1,1)*IF(LEN(K389)&gt;0,INDEX(Data[Full Time Home Team Goals],ROWS($J$35:P389))-INDEX(Data[Full Time Away Team Goals],ROWS($J$35:P389)),""),"")</f>
        <v/>
      </c>
      <c r="M389" s="12" t="str">
        <f>IF(ISNUMBER(L389),ROWS($L$35:L389),"")</f>
        <v/>
      </c>
      <c r="N389" s="12" t="str">
        <f>IFERROR(SMALL($M$35:$M$414,ROWS($M$35:M389)),"")</f>
        <v/>
      </c>
      <c r="O389" s="12" t="str">
        <f t="shared" si="61"/>
        <v/>
      </c>
      <c r="P389" s="12" t="str">
        <f t="shared" si="62"/>
        <v/>
      </c>
      <c r="Q389" s="12" t="str">
        <f t="shared" si="63"/>
        <v/>
      </c>
      <c r="R389" s="12" t="str">
        <f t="shared" si="64"/>
        <v/>
      </c>
      <c r="S389" s="12" t="str">
        <f t="shared" si="65"/>
        <v/>
      </c>
      <c r="T389" s="12" t="str">
        <f t="shared" si="66"/>
        <v/>
      </c>
    </row>
    <row r="390" spans="1:20" x14ac:dyDescent="0.2">
      <c r="A390" s="27">
        <v>42133</v>
      </c>
      <c r="B390" s="12">
        <v>39</v>
      </c>
      <c r="C390" s="12" t="s">
        <v>16</v>
      </c>
      <c r="D390" s="12" t="s">
        <v>23</v>
      </c>
      <c r="E390" s="12" t="str">
        <f t="shared" si="57"/>
        <v/>
      </c>
      <c r="F390" s="12" t="str">
        <f>IFERROR(IF(E390="A",-1,1)*IF(LEN(E390)&gt;0,INDEX(Data[Full Time Home Team Goals],ROWS($J$35:J390))-INDEX(Data[Full Time Away Team Goals],ROWS($J$35:J390)),""),"")</f>
        <v/>
      </c>
      <c r="G390" s="12" t="str">
        <f>IF(ISNUMBER(F390),ROWS($F$35:F390),"")</f>
        <v/>
      </c>
      <c r="H390" s="12" t="str">
        <f>IFERROR(SMALL($G$35:$G$414,ROWS($G$35:G390)),"")</f>
        <v/>
      </c>
      <c r="I390" s="12" t="str">
        <f t="shared" si="58"/>
        <v/>
      </c>
      <c r="J390" s="12" t="str">
        <f t="shared" si="59"/>
        <v/>
      </c>
      <c r="K390" s="12" t="str">
        <f t="shared" si="60"/>
        <v/>
      </c>
      <c r="L390" s="12" t="str">
        <f>IFERROR(IF(K390="A",-1,1)*IF(LEN(K390)&gt;0,INDEX(Data[Full Time Home Team Goals],ROWS($J$35:P390))-INDEX(Data[Full Time Away Team Goals],ROWS($J$35:P390)),""),"")</f>
        <v/>
      </c>
      <c r="M390" s="12" t="str">
        <f>IF(ISNUMBER(L390),ROWS($L$35:L390),"")</f>
        <v/>
      </c>
      <c r="N390" s="12" t="str">
        <f>IFERROR(SMALL($M$35:$M$414,ROWS($M$35:M390)),"")</f>
        <v/>
      </c>
      <c r="O390" s="12" t="str">
        <f t="shared" si="61"/>
        <v/>
      </c>
      <c r="P390" s="12" t="str">
        <f t="shared" si="62"/>
        <v/>
      </c>
      <c r="Q390" s="12" t="str">
        <f t="shared" si="63"/>
        <v/>
      </c>
      <c r="R390" s="12" t="str">
        <f t="shared" si="64"/>
        <v/>
      </c>
      <c r="S390" s="12" t="str">
        <f t="shared" si="65"/>
        <v/>
      </c>
      <c r="T390" s="12" t="str">
        <f t="shared" si="66"/>
        <v/>
      </c>
    </row>
    <row r="391" spans="1:20" x14ac:dyDescent="0.2">
      <c r="A391" s="27">
        <v>42134</v>
      </c>
      <c r="B391" s="12">
        <v>40</v>
      </c>
      <c r="C391" s="12" t="s">
        <v>32</v>
      </c>
      <c r="D391" s="12" t="s">
        <v>25</v>
      </c>
      <c r="E391" s="12" t="str">
        <f t="shared" si="57"/>
        <v/>
      </c>
      <c r="F391" s="12" t="str">
        <f>IFERROR(IF(E391="A",-1,1)*IF(LEN(E391)&gt;0,INDEX(Data[Full Time Home Team Goals],ROWS($J$35:J391))-INDEX(Data[Full Time Away Team Goals],ROWS($J$35:J391)),""),"")</f>
        <v/>
      </c>
      <c r="G391" s="12" t="str">
        <f>IF(ISNUMBER(F391),ROWS($F$35:F391),"")</f>
        <v/>
      </c>
      <c r="H391" s="12" t="str">
        <f>IFERROR(SMALL($G$35:$G$414,ROWS($G$35:G391)),"")</f>
        <v/>
      </c>
      <c r="I391" s="12" t="str">
        <f t="shared" si="58"/>
        <v/>
      </c>
      <c r="J391" s="12" t="str">
        <f t="shared" si="59"/>
        <v/>
      </c>
      <c r="K391" s="12" t="str">
        <f t="shared" si="60"/>
        <v/>
      </c>
      <c r="L391" s="12" t="str">
        <f>IFERROR(IF(K391="A",-1,1)*IF(LEN(K391)&gt;0,INDEX(Data[Full Time Home Team Goals],ROWS($J$35:P391))-INDEX(Data[Full Time Away Team Goals],ROWS($J$35:P391)),""),"")</f>
        <v/>
      </c>
      <c r="M391" s="12" t="str">
        <f>IF(ISNUMBER(L391),ROWS($L$35:L391),"")</f>
        <v/>
      </c>
      <c r="N391" s="12" t="str">
        <f>IFERROR(SMALL($M$35:$M$414,ROWS($M$35:M391)),"")</f>
        <v/>
      </c>
      <c r="O391" s="12" t="str">
        <f t="shared" si="61"/>
        <v/>
      </c>
      <c r="P391" s="12" t="str">
        <f t="shared" si="62"/>
        <v/>
      </c>
      <c r="Q391" s="12" t="str">
        <f t="shared" si="63"/>
        <v/>
      </c>
      <c r="R391" s="12" t="str">
        <f t="shared" si="64"/>
        <v/>
      </c>
      <c r="S391" s="12" t="str">
        <f t="shared" si="65"/>
        <v/>
      </c>
      <c r="T391" s="12" t="str">
        <f t="shared" si="66"/>
        <v/>
      </c>
    </row>
    <row r="392" spans="1:20" x14ac:dyDescent="0.2">
      <c r="A392" s="27">
        <v>42134</v>
      </c>
      <c r="B392" s="12">
        <v>40</v>
      </c>
      <c r="C392" s="12" t="s">
        <v>29</v>
      </c>
      <c r="D392" s="12" t="s">
        <v>13</v>
      </c>
      <c r="E392" s="12" t="str">
        <f t="shared" si="57"/>
        <v/>
      </c>
      <c r="F392" s="12" t="str">
        <f>IFERROR(IF(E392="A",-1,1)*IF(LEN(E392)&gt;0,INDEX(Data[Full Time Home Team Goals],ROWS($J$35:J392))-INDEX(Data[Full Time Away Team Goals],ROWS($J$35:J392)),""),"")</f>
        <v/>
      </c>
      <c r="G392" s="12" t="str">
        <f>IF(ISNUMBER(F392),ROWS($F$35:F392),"")</f>
        <v/>
      </c>
      <c r="H392" s="12" t="str">
        <f>IFERROR(SMALL($G$35:$G$414,ROWS($G$35:G392)),"")</f>
        <v/>
      </c>
      <c r="I392" s="12" t="str">
        <f t="shared" si="58"/>
        <v/>
      </c>
      <c r="J392" s="12" t="str">
        <f t="shared" si="59"/>
        <v/>
      </c>
      <c r="K392" s="12" t="str">
        <f t="shared" si="60"/>
        <v/>
      </c>
      <c r="L392" s="12" t="str">
        <f>IFERROR(IF(K392="A",-1,1)*IF(LEN(K392)&gt;0,INDEX(Data[Full Time Home Team Goals],ROWS($J$35:P392))-INDEX(Data[Full Time Away Team Goals],ROWS($J$35:P392)),""),"")</f>
        <v/>
      </c>
      <c r="M392" s="12" t="str">
        <f>IF(ISNUMBER(L392),ROWS($L$35:L392),"")</f>
        <v/>
      </c>
      <c r="N392" s="12" t="str">
        <f>IFERROR(SMALL($M$35:$M$414,ROWS($M$35:M392)),"")</f>
        <v/>
      </c>
      <c r="O392" s="12" t="str">
        <f t="shared" si="61"/>
        <v/>
      </c>
      <c r="P392" s="12" t="str">
        <f t="shared" si="62"/>
        <v/>
      </c>
      <c r="Q392" s="12" t="str">
        <f t="shared" si="63"/>
        <v/>
      </c>
      <c r="R392" s="12" t="str">
        <f t="shared" si="64"/>
        <v/>
      </c>
      <c r="S392" s="12" t="str">
        <f t="shared" si="65"/>
        <v/>
      </c>
      <c r="T392" s="12" t="str">
        <f t="shared" si="66"/>
        <v/>
      </c>
    </row>
    <row r="393" spans="1:20" x14ac:dyDescent="0.2">
      <c r="A393" s="27">
        <v>42135</v>
      </c>
      <c r="B393" s="12">
        <v>40</v>
      </c>
      <c r="C393" s="12" t="s">
        <v>1</v>
      </c>
      <c r="D393" s="12" t="s">
        <v>11</v>
      </c>
      <c r="E393" s="12" t="str">
        <f t="shared" si="57"/>
        <v/>
      </c>
      <c r="F393" s="12" t="str">
        <f>IFERROR(IF(E393="A",-1,1)*IF(LEN(E393)&gt;0,INDEX(Data[Full Time Home Team Goals],ROWS($J$35:J393))-INDEX(Data[Full Time Away Team Goals],ROWS($J$35:J393)),""),"")</f>
        <v/>
      </c>
      <c r="G393" s="12" t="str">
        <f>IF(ISNUMBER(F393),ROWS($F$35:F393),"")</f>
        <v/>
      </c>
      <c r="H393" s="12" t="str">
        <f>IFERROR(SMALL($G$35:$G$414,ROWS($G$35:G393)),"")</f>
        <v/>
      </c>
      <c r="I393" s="12" t="str">
        <f t="shared" si="58"/>
        <v/>
      </c>
      <c r="J393" s="12" t="str">
        <f t="shared" si="59"/>
        <v/>
      </c>
      <c r="K393" s="12" t="str">
        <f t="shared" si="60"/>
        <v>A</v>
      </c>
      <c r="L393" s="12">
        <f>IFERROR(IF(K393="A",-1,1)*IF(LEN(K393)&gt;0,INDEX(Data[Full Time Home Team Goals],ROWS($J$35:P393))-INDEX(Data[Full Time Away Team Goals],ROWS($J$35:P393)),""),"")</f>
        <v>1</v>
      </c>
      <c r="M393" s="12">
        <f>IF(ISNUMBER(L393),ROWS($L$35:L393),"")</f>
        <v>359</v>
      </c>
      <c r="N393" s="12" t="str">
        <f>IFERROR(SMALL($M$35:$M$414,ROWS($M$35:M393)),"")</f>
        <v/>
      </c>
      <c r="O393" s="12" t="str">
        <f t="shared" si="61"/>
        <v/>
      </c>
      <c r="P393" s="12" t="str">
        <f t="shared" si="62"/>
        <v/>
      </c>
      <c r="Q393" s="12" t="str">
        <f t="shared" si="63"/>
        <v/>
      </c>
      <c r="R393" s="12" t="str">
        <f t="shared" si="64"/>
        <v/>
      </c>
      <c r="S393" s="12" t="str">
        <f t="shared" si="65"/>
        <v/>
      </c>
      <c r="T393" s="12" t="str">
        <f t="shared" si="66"/>
        <v/>
      </c>
    </row>
    <row r="394" spans="1:20" x14ac:dyDescent="0.2">
      <c r="A394" s="27">
        <v>42140</v>
      </c>
      <c r="B394" s="12">
        <v>40</v>
      </c>
      <c r="C394" s="12" t="s">
        <v>31</v>
      </c>
      <c r="D394" s="12" t="s">
        <v>16</v>
      </c>
      <c r="E394" s="12" t="str">
        <f t="shared" si="57"/>
        <v/>
      </c>
      <c r="F394" s="12" t="str">
        <f>IFERROR(IF(E394="A",-1,1)*IF(LEN(E394)&gt;0,INDEX(Data[Full Time Home Team Goals],ROWS($J$35:J394))-INDEX(Data[Full Time Away Team Goals],ROWS($J$35:J394)),""),"")</f>
        <v/>
      </c>
      <c r="G394" s="12" t="str">
        <f>IF(ISNUMBER(F394),ROWS($F$35:F394),"")</f>
        <v/>
      </c>
      <c r="H394" s="12" t="str">
        <f>IFERROR(SMALL($G$35:$G$414,ROWS($G$35:G394)),"")</f>
        <v/>
      </c>
      <c r="I394" s="12" t="str">
        <f t="shared" si="58"/>
        <v/>
      </c>
      <c r="J394" s="12" t="str">
        <f t="shared" si="59"/>
        <v/>
      </c>
      <c r="K394" s="12" t="str">
        <f t="shared" si="60"/>
        <v/>
      </c>
      <c r="L394" s="12" t="str">
        <f>IFERROR(IF(K394="A",-1,1)*IF(LEN(K394)&gt;0,INDEX(Data[Full Time Home Team Goals],ROWS($J$35:P394))-INDEX(Data[Full Time Away Team Goals],ROWS($J$35:P394)),""),"")</f>
        <v/>
      </c>
      <c r="M394" s="12" t="str">
        <f>IF(ISNUMBER(L394),ROWS($L$35:L394),"")</f>
        <v/>
      </c>
      <c r="N394" s="12" t="str">
        <f>IFERROR(SMALL($M$35:$M$414,ROWS($M$35:M394)),"")</f>
        <v/>
      </c>
      <c r="O394" s="12" t="str">
        <f t="shared" si="61"/>
        <v/>
      </c>
      <c r="P394" s="12" t="str">
        <f t="shared" si="62"/>
        <v/>
      </c>
      <c r="Q394" s="12" t="str">
        <f t="shared" si="63"/>
        <v/>
      </c>
      <c r="R394" s="12" t="str">
        <f t="shared" si="64"/>
        <v/>
      </c>
      <c r="S394" s="12" t="str">
        <f t="shared" si="65"/>
        <v/>
      </c>
      <c r="T394" s="12" t="str">
        <f t="shared" si="66"/>
        <v/>
      </c>
    </row>
    <row r="395" spans="1:20" x14ac:dyDescent="0.2">
      <c r="A395" s="27">
        <v>42140</v>
      </c>
      <c r="B395" s="12">
        <v>40</v>
      </c>
      <c r="C395" s="12" t="s">
        <v>25</v>
      </c>
      <c r="D395" s="12" t="s">
        <v>2</v>
      </c>
      <c r="E395" s="12" t="str">
        <f t="shared" si="57"/>
        <v/>
      </c>
      <c r="F395" s="12" t="str">
        <f>IFERROR(IF(E395="A",-1,1)*IF(LEN(E395)&gt;0,INDEX(Data[Full Time Home Team Goals],ROWS($J$35:J395))-INDEX(Data[Full Time Away Team Goals],ROWS($J$35:J395)),""),"")</f>
        <v/>
      </c>
      <c r="G395" s="12" t="str">
        <f>IF(ISNUMBER(F395),ROWS($F$35:F395),"")</f>
        <v/>
      </c>
      <c r="H395" s="12" t="str">
        <f>IFERROR(SMALL($G$35:$G$414,ROWS($G$35:G395)),"")</f>
        <v/>
      </c>
      <c r="I395" s="12" t="str">
        <f t="shared" si="58"/>
        <v/>
      </c>
      <c r="J395" s="12" t="str">
        <f t="shared" si="59"/>
        <v/>
      </c>
      <c r="K395" s="12" t="str">
        <f t="shared" si="60"/>
        <v/>
      </c>
      <c r="L395" s="12" t="str">
        <f>IFERROR(IF(K395="A",-1,1)*IF(LEN(K395)&gt;0,INDEX(Data[Full Time Home Team Goals],ROWS($J$35:P395))-INDEX(Data[Full Time Away Team Goals],ROWS($J$35:P395)),""),"")</f>
        <v/>
      </c>
      <c r="M395" s="12" t="str">
        <f>IF(ISNUMBER(L395),ROWS($L$35:L395),"")</f>
        <v/>
      </c>
      <c r="N395" s="12" t="str">
        <f>IFERROR(SMALL($M$35:$M$414,ROWS($M$35:M395)),"")</f>
        <v/>
      </c>
      <c r="O395" s="12" t="str">
        <f t="shared" si="61"/>
        <v/>
      </c>
      <c r="P395" s="12" t="str">
        <f t="shared" si="62"/>
        <v/>
      </c>
      <c r="Q395" s="12" t="str">
        <f t="shared" si="63"/>
        <v/>
      </c>
      <c r="R395" s="12" t="str">
        <f t="shared" si="64"/>
        <v/>
      </c>
      <c r="S395" s="12" t="str">
        <f t="shared" si="65"/>
        <v/>
      </c>
      <c r="T395" s="12" t="str">
        <f t="shared" si="66"/>
        <v/>
      </c>
    </row>
    <row r="396" spans="1:20" x14ac:dyDescent="0.2">
      <c r="A396" s="27">
        <v>42140</v>
      </c>
      <c r="B396" s="12">
        <v>40</v>
      </c>
      <c r="C396" s="12" t="s">
        <v>13</v>
      </c>
      <c r="D396" s="12" t="s">
        <v>28</v>
      </c>
      <c r="E396" s="12" t="str">
        <f t="shared" si="57"/>
        <v/>
      </c>
      <c r="F396" s="12" t="str">
        <f>IFERROR(IF(E396="A",-1,1)*IF(LEN(E396)&gt;0,INDEX(Data[Full Time Home Team Goals],ROWS($J$35:J396))-INDEX(Data[Full Time Away Team Goals],ROWS($J$35:J396)),""),"")</f>
        <v/>
      </c>
      <c r="G396" s="12" t="str">
        <f>IF(ISNUMBER(F396),ROWS($F$35:F396),"")</f>
        <v/>
      </c>
      <c r="H396" s="12" t="str">
        <f>IFERROR(SMALL($G$35:$G$414,ROWS($G$35:G396)),"")</f>
        <v/>
      </c>
      <c r="I396" s="12" t="str">
        <f t="shared" si="58"/>
        <v/>
      </c>
      <c r="J396" s="12" t="str">
        <f t="shared" si="59"/>
        <v/>
      </c>
      <c r="K396" s="12" t="str">
        <f t="shared" si="60"/>
        <v/>
      </c>
      <c r="L396" s="12" t="str">
        <f>IFERROR(IF(K396="A",-1,1)*IF(LEN(K396)&gt;0,INDEX(Data[Full Time Home Team Goals],ROWS($J$35:P396))-INDEX(Data[Full Time Away Team Goals],ROWS($J$35:P396)),""),"")</f>
        <v/>
      </c>
      <c r="M396" s="12" t="str">
        <f>IF(ISNUMBER(L396),ROWS($L$35:L396),"")</f>
        <v/>
      </c>
      <c r="N396" s="12" t="str">
        <f>IFERROR(SMALL($M$35:$M$414,ROWS($M$35:M396)),"")</f>
        <v/>
      </c>
      <c r="O396" s="12" t="str">
        <f t="shared" si="61"/>
        <v/>
      </c>
      <c r="P396" s="12" t="str">
        <f t="shared" si="62"/>
        <v/>
      </c>
      <c r="Q396" s="12" t="str">
        <f t="shared" si="63"/>
        <v/>
      </c>
      <c r="R396" s="12" t="str">
        <f t="shared" si="64"/>
        <v/>
      </c>
      <c r="S396" s="12" t="str">
        <f t="shared" si="65"/>
        <v/>
      </c>
      <c r="T396" s="12" t="str">
        <f t="shared" si="66"/>
        <v/>
      </c>
    </row>
    <row r="397" spans="1:20" x14ac:dyDescent="0.2">
      <c r="A397" s="27">
        <v>42140</v>
      </c>
      <c r="B397" s="12">
        <v>40</v>
      </c>
      <c r="C397" s="12" t="s">
        <v>26</v>
      </c>
      <c r="D397" s="12" t="s">
        <v>17</v>
      </c>
      <c r="E397" s="12" t="str">
        <f t="shared" si="57"/>
        <v/>
      </c>
      <c r="F397" s="12" t="str">
        <f>IFERROR(IF(E397="A",-1,1)*IF(LEN(E397)&gt;0,INDEX(Data[Full Time Home Team Goals],ROWS($J$35:J397))-INDEX(Data[Full Time Away Team Goals],ROWS($J$35:J397)),""),"")</f>
        <v/>
      </c>
      <c r="G397" s="12" t="str">
        <f>IF(ISNUMBER(F397),ROWS($F$35:F397),"")</f>
        <v/>
      </c>
      <c r="H397" s="12" t="str">
        <f>IFERROR(SMALL($G$35:$G$414,ROWS($G$35:G397)),"")</f>
        <v/>
      </c>
      <c r="I397" s="12" t="str">
        <f t="shared" si="58"/>
        <v/>
      </c>
      <c r="J397" s="12" t="str">
        <f t="shared" si="59"/>
        <v/>
      </c>
      <c r="K397" s="12" t="str">
        <f t="shared" si="60"/>
        <v/>
      </c>
      <c r="L397" s="12" t="str">
        <f>IFERROR(IF(K397="A",-1,1)*IF(LEN(K397)&gt;0,INDEX(Data[Full Time Home Team Goals],ROWS($J$35:P397))-INDEX(Data[Full Time Away Team Goals],ROWS($J$35:P397)),""),"")</f>
        <v/>
      </c>
      <c r="M397" s="12" t="str">
        <f>IF(ISNUMBER(L397),ROWS($L$35:L397),"")</f>
        <v/>
      </c>
      <c r="N397" s="12" t="str">
        <f>IFERROR(SMALL($M$35:$M$414,ROWS($M$35:M397)),"")</f>
        <v/>
      </c>
      <c r="O397" s="12" t="str">
        <f t="shared" si="61"/>
        <v/>
      </c>
      <c r="P397" s="12" t="str">
        <f t="shared" si="62"/>
        <v/>
      </c>
      <c r="Q397" s="12" t="str">
        <f t="shared" si="63"/>
        <v/>
      </c>
      <c r="R397" s="12" t="str">
        <f t="shared" si="64"/>
        <v/>
      </c>
      <c r="S397" s="12" t="str">
        <f t="shared" si="65"/>
        <v/>
      </c>
      <c r="T397" s="12" t="str">
        <f t="shared" si="66"/>
        <v/>
      </c>
    </row>
    <row r="398" spans="1:20" x14ac:dyDescent="0.2">
      <c r="A398" s="27">
        <v>42140</v>
      </c>
      <c r="B398" s="12">
        <v>40</v>
      </c>
      <c r="C398" s="12" t="s">
        <v>20</v>
      </c>
      <c r="D398" s="12" t="s">
        <v>6</v>
      </c>
      <c r="E398" s="12" t="str">
        <f t="shared" si="57"/>
        <v/>
      </c>
      <c r="F398" s="12" t="str">
        <f>IFERROR(IF(E398="A",-1,1)*IF(LEN(E398)&gt;0,INDEX(Data[Full Time Home Team Goals],ROWS($J$35:J398))-INDEX(Data[Full Time Away Team Goals],ROWS($J$35:J398)),""),"")</f>
        <v/>
      </c>
      <c r="G398" s="12" t="str">
        <f>IF(ISNUMBER(F398),ROWS($F$35:F398),"")</f>
        <v/>
      </c>
      <c r="H398" s="12" t="str">
        <f>IFERROR(SMALL($G$35:$G$414,ROWS($G$35:G398)),"")</f>
        <v/>
      </c>
      <c r="I398" s="12" t="str">
        <f t="shared" si="58"/>
        <v/>
      </c>
      <c r="J398" s="12" t="str">
        <f t="shared" si="59"/>
        <v/>
      </c>
      <c r="K398" s="12" t="str">
        <f t="shared" si="60"/>
        <v/>
      </c>
      <c r="L398" s="12" t="str">
        <f>IFERROR(IF(K398="A",-1,1)*IF(LEN(K398)&gt;0,INDEX(Data[Full Time Home Team Goals],ROWS($J$35:P398))-INDEX(Data[Full Time Away Team Goals],ROWS($J$35:P398)),""),"")</f>
        <v/>
      </c>
      <c r="M398" s="12" t="str">
        <f>IF(ISNUMBER(L398),ROWS($L$35:L398),"")</f>
        <v/>
      </c>
      <c r="N398" s="12" t="str">
        <f>IFERROR(SMALL($M$35:$M$414,ROWS($M$35:M398)),"")</f>
        <v/>
      </c>
      <c r="O398" s="12" t="str">
        <f t="shared" si="61"/>
        <v/>
      </c>
      <c r="P398" s="12" t="str">
        <f t="shared" si="62"/>
        <v/>
      </c>
      <c r="Q398" s="12" t="str">
        <f t="shared" si="63"/>
        <v/>
      </c>
      <c r="R398" s="12" t="str">
        <f t="shared" si="64"/>
        <v/>
      </c>
      <c r="S398" s="12" t="str">
        <f t="shared" si="65"/>
        <v/>
      </c>
      <c r="T398" s="12" t="str">
        <f t="shared" si="66"/>
        <v/>
      </c>
    </row>
    <row r="399" spans="1:20" x14ac:dyDescent="0.2">
      <c r="A399" s="27">
        <v>42140</v>
      </c>
      <c r="B399" s="12">
        <v>40</v>
      </c>
      <c r="C399" s="12" t="s">
        <v>23</v>
      </c>
      <c r="D399" s="12" t="s">
        <v>14</v>
      </c>
      <c r="E399" s="12" t="str">
        <f t="shared" si="57"/>
        <v/>
      </c>
      <c r="F399" s="12" t="str">
        <f>IFERROR(IF(E399="A",-1,1)*IF(LEN(E399)&gt;0,INDEX(Data[Full Time Home Team Goals],ROWS($J$35:J399))-INDEX(Data[Full Time Away Team Goals],ROWS($J$35:J399)),""),"")</f>
        <v/>
      </c>
      <c r="G399" s="12" t="str">
        <f>IF(ISNUMBER(F399),ROWS($F$35:F399),"")</f>
        <v/>
      </c>
      <c r="H399" s="12" t="str">
        <f>IFERROR(SMALL($G$35:$G$414,ROWS($G$35:G399)),"")</f>
        <v/>
      </c>
      <c r="I399" s="12" t="str">
        <f t="shared" si="58"/>
        <v/>
      </c>
      <c r="J399" s="12" t="str">
        <f t="shared" si="59"/>
        <v/>
      </c>
      <c r="K399" s="12" t="str">
        <f t="shared" si="60"/>
        <v/>
      </c>
      <c r="L399" s="12" t="str">
        <f>IFERROR(IF(K399="A",-1,1)*IF(LEN(K399)&gt;0,INDEX(Data[Full Time Home Team Goals],ROWS($J$35:P399))-INDEX(Data[Full Time Away Team Goals],ROWS($J$35:P399)),""),"")</f>
        <v/>
      </c>
      <c r="M399" s="12" t="str">
        <f>IF(ISNUMBER(L399),ROWS($L$35:L399),"")</f>
        <v/>
      </c>
      <c r="N399" s="12" t="str">
        <f>IFERROR(SMALL($M$35:$M$414,ROWS($M$35:M399)),"")</f>
        <v/>
      </c>
      <c r="O399" s="12" t="str">
        <f t="shared" si="61"/>
        <v/>
      </c>
      <c r="P399" s="12" t="str">
        <f t="shared" si="62"/>
        <v/>
      </c>
      <c r="Q399" s="12" t="str">
        <f t="shared" si="63"/>
        <v/>
      </c>
      <c r="R399" s="12" t="str">
        <f t="shared" si="64"/>
        <v/>
      </c>
      <c r="S399" s="12" t="str">
        <f t="shared" si="65"/>
        <v/>
      </c>
      <c r="T399" s="12" t="str">
        <f t="shared" si="66"/>
        <v/>
      </c>
    </row>
    <row r="400" spans="1:20" x14ac:dyDescent="0.2">
      <c r="A400" s="27">
        <v>42140</v>
      </c>
      <c r="B400" s="12">
        <v>40</v>
      </c>
      <c r="C400" s="12" t="s">
        <v>22</v>
      </c>
      <c r="D400" s="12" t="s">
        <v>7</v>
      </c>
      <c r="E400" s="12" t="str">
        <f t="shared" si="57"/>
        <v/>
      </c>
      <c r="F400" s="12" t="str">
        <f>IFERROR(IF(E400="A",-1,1)*IF(LEN(E400)&gt;0,INDEX(Data[Full Time Home Team Goals],ROWS($J$35:J400))-INDEX(Data[Full Time Away Team Goals],ROWS($J$35:J400)),""),"")</f>
        <v/>
      </c>
      <c r="G400" s="12" t="str">
        <f>IF(ISNUMBER(F400),ROWS($F$35:F400),"")</f>
        <v/>
      </c>
      <c r="H400" s="12" t="str">
        <f>IFERROR(SMALL($G$35:$G$414,ROWS($G$35:G400)),"")</f>
        <v/>
      </c>
      <c r="I400" s="12" t="str">
        <f t="shared" si="58"/>
        <v/>
      </c>
      <c r="J400" s="12" t="str">
        <f t="shared" si="59"/>
        <v/>
      </c>
      <c r="K400" s="12" t="str">
        <f t="shared" si="60"/>
        <v/>
      </c>
      <c r="L400" s="12" t="str">
        <f>IFERROR(IF(K400="A",-1,1)*IF(LEN(K400)&gt;0,INDEX(Data[Full Time Home Team Goals],ROWS($J$35:P400))-INDEX(Data[Full Time Away Team Goals],ROWS($J$35:P400)),""),"")</f>
        <v/>
      </c>
      <c r="M400" s="12" t="str">
        <f>IF(ISNUMBER(L400),ROWS($L$35:L400),"")</f>
        <v/>
      </c>
      <c r="N400" s="12" t="str">
        <f>IFERROR(SMALL($M$35:$M$414,ROWS($M$35:M400)),"")</f>
        <v/>
      </c>
      <c r="O400" s="12" t="str">
        <f t="shared" si="61"/>
        <v/>
      </c>
      <c r="P400" s="12" t="str">
        <f t="shared" si="62"/>
        <v/>
      </c>
      <c r="Q400" s="12" t="str">
        <f t="shared" si="63"/>
        <v/>
      </c>
      <c r="R400" s="12" t="str">
        <f t="shared" si="64"/>
        <v/>
      </c>
      <c r="S400" s="12" t="str">
        <f t="shared" si="65"/>
        <v/>
      </c>
      <c r="T400" s="12" t="str">
        <f t="shared" si="66"/>
        <v/>
      </c>
    </row>
    <row r="401" spans="1:20" x14ac:dyDescent="0.2">
      <c r="A401" s="27">
        <v>42141</v>
      </c>
      <c r="B401" s="12">
        <v>41</v>
      </c>
      <c r="C401" s="12" t="s">
        <v>10</v>
      </c>
      <c r="D401" s="12" t="s">
        <v>1</v>
      </c>
      <c r="E401" s="12" t="str">
        <f t="shared" si="57"/>
        <v>H</v>
      </c>
      <c r="F401" s="12">
        <f>IFERROR(IF(E401="A",-1,1)*IF(LEN(E401)&gt;0,INDEX(Data[Full Time Home Team Goals],ROWS($J$35:J401))-INDEX(Data[Full Time Away Team Goals],ROWS($J$35:J401)),""),"")</f>
        <v>0</v>
      </c>
      <c r="G401" s="12">
        <f>IF(ISNUMBER(F401),ROWS($F$35:F401),"")</f>
        <v>367</v>
      </c>
      <c r="H401" s="12" t="str">
        <f>IFERROR(SMALL($G$35:$G$414,ROWS($G$35:G401)),"")</f>
        <v/>
      </c>
      <c r="I401" s="12" t="str">
        <f t="shared" si="58"/>
        <v/>
      </c>
      <c r="J401" s="12" t="str">
        <f t="shared" si="59"/>
        <v/>
      </c>
      <c r="K401" s="12" t="str">
        <f t="shared" si="60"/>
        <v/>
      </c>
      <c r="L401" s="12" t="str">
        <f>IFERROR(IF(K401="A",-1,1)*IF(LEN(K401)&gt;0,INDEX(Data[Full Time Home Team Goals],ROWS($J$35:P401))-INDEX(Data[Full Time Away Team Goals],ROWS($J$35:P401)),""),"")</f>
        <v/>
      </c>
      <c r="M401" s="12" t="str">
        <f>IF(ISNUMBER(L401),ROWS($L$35:L401),"")</f>
        <v/>
      </c>
      <c r="N401" s="12" t="str">
        <f>IFERROR(SMALL($M$35:$M$414,ROWS($M$35:M401)),"")</f>
        <v/>
      </c>
      <c r="O401" s="12" t="str">
        <f t="shared" si="61"/>
        <v/>
      </c>
      <c r="P401" s="12" t="str">
        <f t="shared" si="62"/>
        <v/>
      </c>
      <c r="Q401" s="12" t="str">
        <f t="shared" si="63"/>
        <v/>
      </c>
      <c r="R401" s="12" t="str">
        <f t="shared" si="64"/>
        <v/>
      </c>
      <c r="S401" s="12" t="str">
        <f t="shared" si="65"/>
        <v/>
      </c>
      <c r="T401" s="12" t="str">
        <f t="shared" si="66"/>
        <v/>
      </c>
    </row>
    <row r="402" spans="1:20" x14ac:dyDescent="0.2">
      <c r="A402" s="27">
        <v>42141</v>
      </c>
      <c r="B402" s="12">
        <v>41</v>
      </c>
      <c r="C402" s="12" t="s">
        <v>11</v>
      </c>
      <c r="D402" s="12" t="s">
        <v>29</v>
      </c>
      <c r="E402" s="12" t="str">
        <f t="shared" si="57"/>
        <v/>
      </c>
      <c r="F402" s="12" t="str">
        <f>IFERROR(IF(E402="A",-1,1)*IF(LEN(E402)&gt;0,INDEX(Data[Full Time Home Team Goals],ROWS($J$35:J402))-INDEX(Data[Full Time Away Team Goals],ROWS($J$35:J402)),""),"")</f>
        <v/>
      </c>
      <c r="G402" s="12" t="str">
        <f>IF(ISNUMBER(F402),ROWS($F$35:F402),"")</f>
        <v/>
      </c>
      <c r="H402" s="12" t="str">
        <f>IFERROR(SMALL($G$35:$G$414,ROWS($G$35:G402)),"")</f>
        <v/>
      </c>
      <c r="I402" s="12" t="str">
        <f t="shared" si="58"/>
        <v/>
      </c>
      <c r="J402" s="12" t="str">
        <f t="shared" si="59"/>
        <v/>
      </c>
      <c r="K402" s="12" t="str">
        <f t="shared" si="60"/>
        <v>H</v>
      </c>
      <c r="L402" s="12">
        <f>IFERROR(IF(K402="A",-1,1)*IF(LEN(K402)&gt;0,INDEX(Data[Full Time Home Team Goals],ROWS($J$35:P402))-INDEX(Data[Full Time Away Team Goals],ROWS($J$35:P402)),""),"")</f>
        <v>-2</v>
      </c>
      <c r="M402" s="12">
        <f>IF(ISNUMBER(L402),ROWS($L$35:L402),"")</f>
        <v>368</v>
      </c>
      <c r="N402" s="12" t="str">
        <f>IFERROR(SMALL($M$35:$M$414,ROWS($M$35:M402)),"")</f>
        <v/>
      </c>
      <c r="O402" s="12" t="str">
        <f t="shared" si="61"/>
        <v/>
      </c>
      <c r="P402" s="12" t="str">
        <f t="shared" si="62"/>
        <v/>
      </c>
      <c r="Q402" s="12" t="str">
        <f t="shared" si="63"/>
        <v/>
      </c>
      <c r="R402" s="12" t="str">
        <f t="shared" si="64"/>
        <v/>
      </c>
      <c r="S402" s="12" t="str">
        <f t="shared" si="65"/>
        <v/>
      </c>
      <c r="T402" s="12" t="str">
        <f t="shared" si="66"/>
        <v/>
      </c>
    </row>
    <row r="403" spans="1:20" x14ac:dyDescent="0.2">
      <c r="A403" s="27">
        <v>42142</v>
      </c>
      <c r="B403" s="12">
        <v>41</v>
      </c>
      <c r="C403" s="12" t="s">
        <v>19</v>
      </c>
      <c r="D403" s="12" t="s">
        <v>32</v>
      </c>
      <c r="E403" s="12" t="str">
        <f t="shared" si="57"/>
        <v/>
      </c>
      <c r="F403" s="12" t="str">
        <f>IFERROR(IF(E403="A",-1,1)*IF(LEN(E403)&gt;0,INDEX(Data[Full Time Home Team Goals],ROWS($J$35:J403))-INDEX(Data[Full Time Away Team Goals],ROWS($J$35:J403)),""),"")</f>
        <v/>
      </c>
      <c r="G403" s="12" t="str">
        <f>IF(ISNUMBER(F403),ROWS($F$35:F403),"")</f>
        <v/>
      </c>
      <c r="H403" s="12" t="str">
        <f>IFERROR(SMALL($G$35:$G$414,ROWS($G$35:G403)),"")</f>
        <v/>
      </c>
      <c r="I403" s="12" t="str">
        <f t="shared" si="58"/>
        <v/>
      </c>
      <c r="J403" s="12" t="str">
        <f t="shared" si="59"/>
        <v/>
      </c>
      <c r="K403" s="12" t="str">
        <f t="shared" si="60"/>
        <v/>
      </c>
      <c r="L403" s="12" t="str">
        <f>IFERROR(IF(K403="A",-1,1)*IF(LEN(K403)&gt;0,INDEX(Data[Full Time Home Team Goals],ROWS($J$35:P403))-INDEX(Data[Full Time Away Team Goals],ROWS($J$35:P403)),""),"")</f>
        <v/>
      </c>
      <c r="M403" s="12" t="str">
        <f>IF(ISNUMBER(L403),ROWS($L$35:L403),"")</f>
        <v/>
      </c>
      <c r="N403" s="12" t="str">
        <f>IFERROR(SMALL($M$35:$M$414,ROWS($M$35:M403)),"")</f>
        <v/>
      </c>
      <c r="O403" s="12" t="str">
        <f t="shared" si="61"/>
        <v/>
      </c>
      <c r="P403" s="12" t="str">
        <f t="shared" si="62"/>
        <v/>
      </c>
      <c r="Q403" s="12" t="str">
        <f t="shared" si="63"/>
        <v/>
      </c>
      <c r="R403" s="12" t="str">
        <f t="shared" si="64"/>
        <v/>
      </c>
      <c r="S403" s="12" t="str">
        <f t="shared" si="65"/>
        <v/>
      </c>
      <c r="T403" s="12" t="str">
        <f t="shared" si="66"/>
        <v/>
      </c>
    </row>
    <row r="404" spans="1:20" x14ac:dyDescent="0.2">
      <c r="A404" s="27">
        <v>42144</v>
      </c>
      <c r="B404" s="12">
        <v>41</v>
      </c>
      <c r="C404" s="12" t="s">
        <v>1</v>
      </c>
      <c r="D404" s="12" t="s">
        <v>20</v>
      </c>
      <c r="E404" s="12" t="str">
        <f t="shared" si="57"/>
        <v/>
      </c>
      <c r="F404" s="12" t="str">
        <f>IFERROR(IF(E404="A",-1,1)*IF(LEN(E404)&gt;0,INDEX(Data[Full Time Home Team Goals],ROWS($J$35:J404))-INDEX(Data[Full Time Away Team Goals],ROWS($J$35:J404)),""),"")</f>
        <v/>
      </c>
      <c r="G404" s="12" t="str">
        <f>IF(ISNUMBER(F404),ROWS($F$35:F404),"")</f>
        <v/>
      </c>
      <c r="H404" s="12" t="str">
        <f>IFERROR(SMALL($G$35:$G$414,ROWS($G$35:G404)),"")</f>
        <v/>
      </c>
      <c r="I404" s="12" t="str">
        <f t="shared" si="58"/>
        <v/>
      </c>
      <c r="J404" s="12" t="str">
        <f t="shared" si="59"/>
        <v/>
      </c>
      <c r="K404" s="12" t="str">
        <f t="shared" si="60"/>
        <v/>
      </c>
      <c r="L404" s="12" t="str">
        <f>IFERROR(IF(K404="A",-1,1)*IF(LEN(K404)&gt;0,INDEX(Data[Full Time Home Team Goals],ROWS($J$35:P404))-INDEX(Data[Full Time Away Team Goals],ROWS($J$35:P404)),""),"")</f>
        <v/>
      </c>
      <c r="M404" s="12" t="str">
        <f>IF(ISNUMBER(L404),ROWS($L$35:L404),"")</f>
        <v/>
      </c>
      <c r="N404" s="12" t="str">
        <f>IFERROR(SMALL($M$35:$M$414,ROWS($M$35:M404)),"")</f>
        <v/>
      </c>
      <c r="O404" s="12" t="str">
        <f t="shared" si="61"/>
        <v/>
      </c>
      <c r="P404" s="12" t="str">
        <f t="shared" si="62"/>
        <v/>
      </c>
      <c r="Q404" s="12" t="str">
        <f t="shared" si="63"/>
        <v/>
      </c>
      <c r="R404" s="12" t="str">
        <f t="shared" si="64"/>
        <v/>
      </c>
      <c r="S404" s="12" t="str">
        <f t="shared" si="65"/>
        <v/>
      </c>
      <c r="T404" s="12" t="str">
        <f t="shared" si="66"/>
        <v/>
      </c>
    </row>
    <row r="405" spans="1:20" x14ac:dyDescent="0.2">
      <c r="A405" s="27">
        <v>42148</v>
      </c>
      <c r="B405" s="12">
        <v>42</v>
      </c>
      <c r="C405" s="12" t="s">
        <v>1</v>
      </c>
      <c r="D405" s="12" t="s">
        <v>19</v>
      </c>
      <c r="E405" s="12" t="str">
        <f t="shared" si="57"/>
        <v/>
      </c>
      <c r="F405" s="12" t="str">
        <f>IFERROR(IF(E405="A",-1,1)*IF(LEN(E405)&gt;0,INDEX(Data[Full Time Home Team Goals],ROWS($J$35:J405))-INDEX(Data[Full Time Away Team Goals],ROWS($J$35:J405)),""),"")</f>
        <v/>
      </c>
      <c r="G405" s="12" t="str">
        <f>IF(ISNUMBER(F405),ROWS($F$35:F405),"")</f>
        <v/>
      </c>
      <c r="H405" s="12" t="str">
        <f>IFERROR(SMALL($G$35:$G$414,ROWS($G$35:G405)),"")</f>
        <v/>
      </c>
      <c r="I405" s="12" t="str">
        <f t="shared" si="58"/>
        <v/>
      </c>
      <c r="J405" s="12" t="str">
        <f t="shared" si="59"/>
        <v/>
      </c>
      <c r="K405" s="12" t="str">
        <f t="shared" si="60"/>
        <v/>
      </c>
      <c r="L405" s="12" t="str">
        <f>IFERROR(IF(K405="A",-1,1)*IF(LEN(K405)&gt;0,INDEX(Data[Full Time Home Team Goals],ROWS($J$35:P405))-INDEX(Data[Full Time Away Team Goals],ROWS($J$35:P405)),""),"")</f>
        <v/>
      </c>
      <c r="M405" s="12" t="str">
        <f>IF(ISNUMBER(L405),ROWS($L$35:L405),"")</f>
        <v/>
      </c>
      <c r="N405" s="12" t="str">
        <f>IFERROR(SMALL($M$35:$M$414,ROWS($M$35:M405)),"")</f>
        <v/>
      </c>
      <c r="O405" s="12" t="str">
        <f t="shared" si="61"/>
        <v/>
      </c>
      <c r="P405" s="12" t="str">
        <f t="shared" si="62"/>
        <v/>
      </c>
      <c r="Q405" s="12" t="str">
        <f t="shared" si="63"/>
        <v/>
      </c>
      <c r="R405" s="12" t="str">
        <f t="shared" si="64"/>
        <v/>
      </c>
      <c r="S405" s="12" t="str">
        <f t="shared" si="65"/>
        <v/>
      </c>
      <c r="T405" s="12" t="str">
        <f t="shared" si="66"/>
        <v/>
      </c>
    </row>
    <row r="406" spans="1:20" x14ac:dyDescent="0.2">
      <c r="A406" s="27">
        <v>42148</v>
      </c>
      <c r="B406" s="12">
        <v>42</v>
      </c>
      <c r="C406" s="12" t="s">
        <v>17</v>
      </c>
      <c r="D406" s="12" t="s">
        <v>31</v>
      </c>
      <c r="E406" s="12" t="str">
        <f t="shared" si="57"/>
        <v/>
      </c>
      <c r="F406" s="12" t="str">
        <f>IFERROR(IF(E406="A",-1,1)*IF(LEN(E406)&gt;0,INDEX(Data[Full Time Home Team Goals],ROWS($J$35:J406))-INDEX(Data[Full Time Away Team Goals],ROWS($J$35:J406)),""),"")</f>
        <v/>
      </c>
      <c r="G406" s="12" t="str">
        <f>IF(ISNUMBER(F406),ROWS($F$35:F406),"")</f>
        <v/>
      </c>
      <c r="H406" s="12" t="str">
        <f>IFERROR(SMALL($G$35:$G$414,ROWS($G$35:G406)),"")</f>
        <v/>
      </c>
      <c r="I406" s="12" t="str">
        <f t="shared" si="58"/>
        <v/>
      </c>
      <c r="J406" s="12" t="str">
        <f t="shared" si="59"/>
        <v/>
      </c>
      <c r="K406" s="12" t="str">
        <f t="shared" si="60"/>
        <v/>
      </c>
      <c r="L406" s="12" t="str">
        <f>IFERROR(IF(K406="A",-1,1)*IF(LEN(K406)&gt;0,INDEX(Data[Full Time Home Team Goals],ROWS($J$35:P406))-INDEX(Data[Full Time Away Team Goals],ROWS($J$35:P406)),""),"")</f>
        <v/>
      </c>
      <c r="M406" s="12" t="str">
        <f>IF(ISNUMBER(L406),ROWS($L$35:L406),"")</f>
        <v/>
      </c>
      <c r="N406" s="12" t="str">
        <f>IFERROR(SMALL($M$35:$M$414,ROWS($M$35:M406)),"")</f>
        <v/>
      </c>
      <c r="O406" s="12" t="str">
        <f t="shared" si="61"/>
        <v/>
      </c>
      <c r="P406" s="12" t="str">
        <f t="shared" si="62"/>
        <v/>
      </c>
      <c r="Q406" s="12" t="str">
        <f t="shared" si="63"/>
        <v/>
      </c>
      <c r="R406" s="12" t="str">
        <f t="shared" si="64"/>
        <v/>
      </c>
      <c r="S406" s="12" t="str">
        <f t="shared" si="65"/>
        <v/>
      </c>
      <c r="T406" s="12" t="str">
        <f t="shared" si="66"/>
        <v/>
      </c>
    </row>
    <row r="407" spans="1:20" x14ac:dyDescent="0.2">
      <c r="A407" s="27">
        <v>42148</v>
      </c>
      <c r="B407" s="12">
        <v>42</v>
      </c>
      <c r="C407" s="12" t="s">
        <v>32</v>
      </c>
      <c r="D407" s="12" t="s">
        <v>20</v>
      </c>
      <c r="E407" s="12" t="str">
        <f t="shared" si="57"/>
        <v/>
      </c>
      <c r="F407" s="12" t="str">
        <f>IFERROR(IF(E407="A",-1,1)*IF(LEN(E407)&gt;0,INDEX(Data[Full Time Home Team Goals],ROWS($J$35:J407))-INDEX(Data[Full Time Away Team Goals],ROWS($J$35:J407)),""),"")</f>
        <v/>
      </c>
      <c r="G407" s="12" t="str">
        <f>IF(ISNUMBER(F407),ROWS($F$35:F407),"")</f>
        <v/>
      </c>
      <c r="H407" s="12" t="str">
        <f>IFERROR(SMALL($G$35:$G$414,ROWS($G$35:G407)),"")</f>
        <v/>
      </c>
      <c r="I407" s="12" t="str">
        <f t="shared" si="58"/>
        <v/>
      </c>
      <c r="J407" s="12" t="str">
        <f t="shared" si="59"/>
        <v/>
      </c>
      <c r="K407" s="12" t="str">
        <f t="shared" si="60"/>
        <v/>
      </c>
      <c r="L407" s="12" t="str">
        <f>IFERROR(IF(K407="A",-1,1)*IF(LEN(K407)&gt;0,INDEX(Data[Full Time Home Team Goals],ROWS($J$35:P407))-INDEX(Data[Full Time Away Team Goals],ROWS($J$35:P407)),""),"")</f>
        <v/>
      </c>
      <c r="M407" s="12" t="str">
        <f>IF(ISNUMBER(L407),ROWS($L$35:L407),"")</f>
        <v/>
      </c>
      <c r="N407" s="12" t="str">
        <f>IFERROR(SMALL($M$35:$M$414,ROWS($M$35:M407)),"")</f>
        <v/>
      </c>
      <c r="O407" s="12" t="str">
        <f t="shared" si="61"/>
        <v/>
      </c>
      <c r="P407" s="12" t="str">
        <f t="shared" si="62"/>
        <v/>
      </c>
      <c r="Q407" s="12" t="str">
        <f t="shared" si="63"/>
        <v/>
      </c>
      <c r="R407" s="12" t="str">
        <f t="shared" si="64"/>
        <v/>
      </c>
      <c r="S407" s="12" t="str">
        <f t="shared" si="65"/>
        <v/>
      </c>
      <c r="T407" s="12" t="str">
        <f t="shared" si="66"/>
        <v/>
      </c>
    </row>
    <row r="408" spans="1:20" x14ac:dyDescent="0.2">
      <c r="A408" s="27">
        <v>42148</v>
      </c>
      <c r="B408" s="12">
        <v>42</v>
      </c>
      <c r="C408" s="12" t="s">
        <v>2</v>
      </c>
      <c r="D408" s="12" t="s">
        <v>11</v>
      </c>
      <c r="E408" s="12" t="str">
        <f t="shared" si="57"/>
        <v/>
      </c>
      <c r="F408" s="12" t="str">
        <f>IFERROR(IF(E408="A",-1,1)*IF(LEN(E408)&gt;0,INDEX(Data[Full Time Home Team Goals],ROWS($J$35:J408))-INDEX(Data[Full Time Away Team Goals],ROWS($J$35:J408)),""),"")</f>
        <v/>
      </c>
      <c r="G408" s="12" t="str">
        <f>IF(ISNUMBER(F408),ROWS($F$35:F408),"")</f>
        <v/>
      </c>
      <c r="H408" s="12" t="str">
        <f>IFERROR(SMALL($G$35:$G$414,ROWS($G$35:G408)),"")</f>
        <v/>
      </c>
      <c r="I408" s="12" t="str">
        <f t="shared" si="58"/>
        <v/>
      </c>
      <c r="J408" s="12" t="str">
        <f t="shared" si="59"/>
        <v/>
      </c>
      <c r="K408" s="12" t="str">
        <f t="shared" si="60"/>
        <v>A</v>
      </c>
      <c r="L408" s="12">
        <f>IFERROR(IF(K408="A",-1,1)*IF(LEN(K408)&gt;0,INDEX(Data[Full Time Home Team Goals],ROWS($J$35:P408))-INDEX(Data[Full Time Away Team Goals],ROWS($J$35:P408)),""),"")</f>
        <v>-1</v>
      </c>
      <c r="M408" s="12">
        <f>IF(ISNUMBER(L408),ROWS($L$35:L408),"")</f>
        <v>374</v>
      </c>
      <c r="N408" s="12" t="str">
        <f>IFERROR(SMALL($M$35:$M$414,ROWS($M$35:M408)),"")</f>
        <v/>
      </c>
      <c r="O408" s="12" t="str">
        <f t="shared" si="61"/>
        <v/>
      </c>
      <c r="P408" s="12" t="str">
        <f t="shared" si="62"/>
        <v/>
      </c>
      <c r="Q408" s="12" t="str">
        <f t="shared" si="63"/>
        <v/>
      </c>
      <c r="R408" s="12" t="str">
        <f t="shared" si="64"/>
        <v/>
      </c>
      <c r="S408" s="12" t="str">
        <f t="shared" si="65"/>
        <v/>
      </c>
      <c r="T408" s="12" t="str">
        <f t="shared" si="66"/>
        <v/>
      </c>
    </row>
    <row r="409" spans="1:20" x14ac:dyDescent="0.2">
      <c r="A409" s="27">
        <v>42148</v>
      </c>
      <c r="B409" s="12">
        <v>42</v>
      </c>
      <c r="C409" s="12" t="s">
        <v>7</v>
      </c>
      <c r="D409" s="12" t="s">
        <v>23</v>
      </c>
      <c r="E409" s="12" t="str">
        <f t="shared" si="57"/>
        <v/>
      </c>
      <c r="F409" s="12" t="str">
        <f>IFERROR(IF(E409="A",-1,1)*IF(LEN(E409)&gt;0,INDEX(Data[Full Time Home Team Goals],ROWS($J$35:J409))-INDEX(Data[Full Time Away Team Goals],ROWS($J$35:J409)),""),"")</f>
        <v/>
      </c>
      <c r="G409" s="12" t="str">
        <f>IF(ISNUMBER(F409),ROWS($F$35:F409),"")</f>
        <v/>
      </c>
      <c r="H409" s="12" t="str">
        <f>IFERROR(SMALL($G$35:$G$414,ROWS($G$35:G409)),"")</f>
        <v/>
      </c>
      <c r="I409" s="12" t="str">
        <f t="shared" si="58"/>
        <v/>
      </c>
      <c r="J409" s="12" t="str">
        <f t="shared" si="59"/>
        <v/>
      </c>
      <c r="K409" s="12" t="str">
        <f t="shared" si="60"/>
        <v/>
      </c>
      <c r="L409" s="12" t="str">
        <f>IFERROR(IF(K409="A",-1,1)*IF(LEN(K409)&gt;0,INDEX(Data[Full Time Home Team Goals],ROWS($J$35:P409))-INDEX(Data[Full Time Away Team Goals],ROWS($J$35:P409)),""),"")</f>
        <v/>
      </c>
      <c r="M409" s="12" t="str">
        <f>IF(ISNUMBER(L409),ROWS($L$35:L409),"")</f>
        <v/>
      </c>
      <c r="N409" s="12" t="str">
        <f>IFERROR(SMALL($M$35:$M$414,ROWS($M$35:M409)),"")</f>
        <v/>
      </c>
      <c r="O409" s="12" t="str">
        <f t="shared" si="61"/>
        <v/>
      </c>
      <c r="P409" s="12" t="str">
        <f t="shared" si="62"/>
        <v/>
      </c>
      <c r="Q409" s="12" t="str">
        <f t="shared" si="63"/>
        <v/>
      </c>
      <c r="R409" s="12" t="str">
        <f t="shared" si="64"/>
        <v/>
      </c>
      <c r="S409" s="12" t="str">
        <f t="shared" si="65"/>
        <v/>
      </c>
      <c r="T409" s="12" t="str">
        <f t="shared" si="66"/>
        <v/>
      </c>
    </row>
    <row r="410" spans="1:20" x14ac:dyDescent="0.2">
      <c r="A410" s="27">
        <v>42148</v>
      </c>
      <c r="B410" s="12">
        <v>42</v>
      </c>
      <c r="C410" s="12" t="s">
        <v>14</v>
      </c>
      <c r="D410" s="12" t="s">
        <v>10</v>
      </c>
      <c r="E410" s="12" t="str">
        <f t="shared" si="57"/>
        <v>A</v>
      </c>
      <c r="F410" s="12">
        <f>IFERROR(IF(E410="A",-1,1)*IF(LEN(E410)&gt;0,INDEX(Data[Full Time Home Team Goals],ROWS($J$35:J410))-INDEX(Data[Full Time Away Team Goals],ROWS($J$35:J410)),""),"")</f>
        <v>0</v>
      </c>
      <c r="G410" s="12">
        <f>IF(ISNUMBER(F410),ROWS($F$35:F410),"")</f>
        <v>376</v>
      </c>
      <c r="H410" s="12" t="str">
        <f>IFERROR(SMALL($G$35:$G$414,ROWS($G$35:G410)),"")</f>
        <v/>
      </c>
      <c r="I410" s="12" t="str">
        <f t="shared" si="58"/>
        <v/>
      </c>
      <c r="J410" s="12" t="str">
        <f t="shared" si="59"/>
        <v/>
      </c>
      <c r="K410" s="12" t="str">
        <f t="shared" si="60"/>
        <v/>
      </c>
      <c r="L410" s="12" t="str">
        <f>IFERROR(IF(K410="A",-1,1)*IF(LEN(K410)&gt;0,INDEX(Data[Full Time Home Team Goals],ROWS($J$35:P410))-INDEX(Data[Full Time Away Team Goals],ROWS($J$35:P410)),""),"")</f>
        <v/>
      </c>
      <c r="M410" s="12" t="str">
        <f>IF(ISNUMBER(L410),ROWS($L$35:L410),"")</f>
        <v/>
      </c>
      <c r="N410" s="12" t="str">
        <f>IFERROR(SMALL($M$35:$M$414,ROWS($M$35:M410)),"")</f>
        <v/>
      </c>
      <c r="O410" s="12" t="str">
        <f t="shared" si="61"/>
        <v/>
      </c>
      <c r="P410" s="12" t="str">
        <f t="shared" si="62"/>
        <v/>
      </c>
      <c r="Q410" s="12" t="str">
        <f t="shared" si="63"/>
        <v/>
      </c>
      <c r="R410" s="12" t="str">
        <f t="shared" si="64"/>
        <v/>
      </c>
      <c r="S410" s="12" t="str">
        <f t="shared" si="65"/>
        <v/>
      </c>
      <c r="T410" s="12" t="str">
        <f t="shared" si="66"/>
        <v/>
      </c>
    </row>
    <row r="411" spans="1:20" x14ac:dyDescent="0.2">
      <c r="A411" s="27">
        <v>42148</v>
      </c>
      <c r="B411" s="12">
        <v>42</v>
      </c>
      <c r="C411" s="12" t="s">
        <v>6</v>
      </c>
      <c r="D411" s="12" t="s">
        <v>13</v>
      </c>
      <c r="E411" s="12" t="str">
        <f t="shared" si="57"/>
        <v/>
      </c>
      <c r="F411" s="12" t="str">
        <f>IFERROR(IF(E411="A",-1,1)*IF(LEN(E411)&gt;0,INDEX(Data[Full Time Home Team Goals],ROWS($J$35:J411))-INDEX(Data[Full Time Away Team Goals],ROWS($J$35:J411)),""),"")</f>
        <v/>
      </c>
      <c r="G411" s="12" t="str">
        <f>IF(ISNUMBER(F411),ROWS($F$35:F411),"")</f>
        <v/>
      </c>
      <c r="H411" s="12" t="str">
        <f>IFERROR(SMALL($G$35:$G$414,ROWS($G$35:G411)),"")</f>
        <v/>
      </c>
      <c r="I411" s="12" t="str">
        <f t="shared" si="58"/>
        <v/>
      </c>
      <c r="J411" s="12" t="str">
        <f t="shared" si="59"/>
        <v/>
      </c>
      <c r="K411" s="12" t="str">
        <f t="shared" si="60"/>
        <v/>
      </c>
      <c r="L411" s="12" t="str">
        <f>IFERROR(IF(K411="A",-1,1)*IF(LEN(K411)&gt;0,INDEX(Data[Full Time Home Team Goals],ROWS($J$35:P411))-INDEX(Data[Full Time Away Team Goals],ROWS($J$35:P411)),""),"")</f>
        <v/>
      </c>
      <c r="M411" s="12" t="str">
        <f>IF(ISNUMBER(L411),ROWS($L$35:L411),"")</f>
        <v/>
      </c>
      <c r="N411" s="12" t="str">
        <f>IFERROR(SMALL($M$35:$M$414,ROWS($M$35:M411)),"")</f>
        <v/>
      </c>
      <c r="O411" s="12" t="str">
        <f t="shared" si="61"/>
        <v/>
      </c>
      <c r="P411" s="12" t="str">
        <f t="shared" si="62"/>
        <v/>
      </c>
      <c r="Q411" s="12" t="str">
        <f t="shared" si="63"/>
        <v/>
      </c>
      <c r="R411" s="12" t="str">
        <f t="shared" si="64"/>
        <v/>
      </c>
      <c r="S411" s="12" t="str">
        <f t="shared" si="65"/>
        <v/>
      </c>
      <c r="T411" s="12" t="str">
        <f t="shared" si="66"/>
        <v/>
      </c>
    </row>
    <row r="412" spans="1:20" x14ac:dyDescent="0.2">
      <c r="A412" s="27">
        <v>42148</v>
      </c>
      <c r="B412" s="12">
        <v>42</v>
      </c>
      <c r="C412" s="12" t="s">
        <v>29</v>
      </c>
      <c r="D412" s="12" t="s">
        <v>26</v>
      </c>
      <c r="E412" s="12" t="str">
        <f t="shared" si="57"/>
        <v/>
      </c>
      <c r="F412" s="12" t="str">
        <f>IFERROR(IF(E412="A",-1,1)*IF(LEN(E412)&gt;0,INDEX(Data[Full Time Home Team Goals],ROWS($J$35:J412))-INDEX(Data[Full Time Away Team Goals],ROWS($J$35:J412)),""),"")</f>
        <v/>
      </c>
      <c r="G412" s="12" t="str">
        <f>IF(ISNUMBER(F412),ROWS($F$35:F412),"")</f>
        <v/>
      </c>
      <c r="H412" s="12" t="str">
        <f>IFERROR(SMALL($G$35:$G$414,ROWS($G$35:G412)),"")</f>
        <v/>
      </c>
      <c r="I412" s="12" t="str">
        <f t="shared" si="58"/>
        <v/>
      </c>
      <c r="J412" s="12" t="str">
        <f t="shared" si="59"/>
        <v/>
      </c>
      <c r="K412" s="12" t="str">
        <f t="shared" si="60"/>
        <v/>
      </c>
      <c r="L412" s="12" t="str">
        <f>IFERROR(IF(K412="A",-1,1)*IF(LEN(K412)&gt;0,INDEX(Data[Full Time Home Team Goals],ROWS($J$35:P412))-INDEX(Data[Full Time Away Team Goals],ROWS($J$35:P412)),""),"")</f>
        <v/>
      </c>
      <c r="M412" s="12" t="str">
        <f>IF(ISNUMBER(L412),ROWS($L$35:L412),"")</f>
        <v/>
      </c>
      <c r="N412" s="12" t="str">
        <f>IFERROR(SMALL($M$35:$M$414,ROWS($M$35:M412)),"")</f>
        <v/>
      </c>
      <c r="O412" s="12" t="str">
        <f t="shared" si="61"/>
        <v/>
      </c>
      <c r="P412" s="12" t="str">
        <f t="shared" si="62"/>
        <v/>
      </c>
      <c r="Q412" s="12" t="str">
        <f t="shared" si="63"/>
        <v/>
      </c>
      <c r="R412" s="12" t="str">
        <f t="shared" si="64"/>
        <v/>
      </c>
      <c r="S412" s="12" t="str">
        <f t="shared" si="65"/>
        <v/>
      </c>
      <c r="T412" s="12" t="str">
        <f t="shared" si="66"/>
        <v/>
      </c>
    </row>
    <row r="413" spans="1:20" x14ac:dyDescent="0.2">
      <c r="A413" s="27">
        <v>42148</v>
      </c>
      <c r="B413" s="12">
        <v>42</v>
      </c>
      <c r="C413" s="12" t="s">
        <v>28</v>
      </c>
      <c r="D413" s="12" t="s">
        <v>22</v>
      </c>
      <c r="E413" s="12" t="str">
        <f t="shared" si="57"/>
        <v/>
      </c>
      <c r="F413" s="12" t="str">
        <f>IFERROR(IF(E413="A",-1,1)*IF(LEN(E413)&gt;0,INDEX(Data[Full Time Home Team Goals],ROWS($J$35:J413))-INDEX(Data[Full Time Away Team Goals],ROWS($J$35:J413)),""),"")</f>
        <v/>
      </c>
      <c r="G413" s="12" t="str">
        <f>IF(ISNUMBER(F413),ROWS($F$35:F413),"")</f>
        <v/>
      </c>
      <c r="H413" s="12" t="str">
        <f>IFERROR(SMALL($G$35:$G$414,ROWS($G$35:G413)),"")</f>
        <v/>
      </c>
      <c r="I413" s="12" t="str">
        <f t="shared" si="58"/>
        <v/>
      </c>
      <c r="J413" s="12" t="str">
        <f t="shared" si="59"/>
        <v/>
      </c>
      <c r="K413" s="12" t="str">
        <f t="shared" si="60"/>
        <v/>
      </c>
      <c r="L413" s="12" t="str">
        <f>IFERROR(IF(K413="A",-1,1)*IF(LEN(K413)&gt;0,INDEX(Data[Full Time Home Team Goals],ROWS($J$35:P413))-INDEX(Data[Full Time Away Team Goals],ROWS($J$35:P413)),""),"")</f>
        <v/>
      </c>
      <c r="M413" s="12" t="str">
        <f>IF(ISNUMBER(L413),ROWS($L$35:L413),"")</f>
        <v/>
      </c>
      <c r="N413" s="12" t="str">
        <f>IFERROR(SMALL($M$35:$M$414,ROWS($M$35:M413)),"")</f>
        <v/>
      </c>
      <c r="O413" s="12" t="str">
        <f t="shared" si="61"/>
        <v/>
      </c>
      <c r="P413" s="12" t="str">
        <f t="shared" si="62"/>
        <v/>
      </c>
      <c r="Q413" s="12" t="str">
        <f t="shared" si="63"/>
        <v/>
      </c>
      <c r="R413" s="12" t="str">
        <f t="shared" si="64"/>
        <v/>
      </c>
      <c r="S413" s="12" t="str">
        <f t="shared" si="65"/>
        <v/>
      </c>
      <c r="T413" s="12" t="str">
        <f t="shared" si="66"/>
        <v/>
      </c>
    </row>
    <row r="414" spans="1:20" x14ac:dyDescent="0.2">
      <c r="A414" s="27">
        <v>42148</v>
      </c>
      <c r="B414" s="12">
        <v>42</v>
      </c>
      <c r="C414" s="12" t="s">
        <v>16</v>
      </c>
      <c r="D414" s="12" t="s">
        <v>25</v>
      </c>
      <c r="E414" s="12" t="str">
        <f t="shared" si="57"/>
        <v/>
      </c>
      <c r="F414" s="12" t="str">
        <f>IFERROR(IF(E414="A",-1,1)*IF(LEN(E414)&gt;0,INDEX(Data[Full Time Home Team Goals],ROWS($J$35:J414))-INDEX(Data[Full Time Away Team Goals],ROWS($J$35:J414)),""),"")</f>
        <v/>
      </c>
      <c r="G414" s="12" t="str">
        <f>IF(ISNUMBER(F414),ROWS($F$35:F414),"")</f>
        <v/>
      </c>
      <c r="H414" s="12" t="str">
        <f>IFERROR(SMALL($G$35:$G$414,ROWS($G$35:G414)),"")</f>
        <v/>
      </c>
      <c r="I414" s="12" t="str">
        <f t="shared" si="58"/>
        <v/>
      </c>
      <c r="J414" s="12" t="str">
        <f t="shared" si="59"/>
        <v/>
      </c>
      <c r="K414" s="12" t="str">
        <f t="shared" si="60"/>
        <v/>
      </c>
      <c r="L414" s="12" t="str">
        <f>IFERROR(IF(K414="A",-1,1)*IF(LEN(K414)&gt;0,INDEX(Data[Full Time Home Team Goals],ROWS($J$35:P414))-INDEX(Data[Full Time Away Team Goals],ROWS($J$35:P414)),""),"")</f>
        <v/>
      </c>
      <c r="M414" s="12" t="str">
        <f>IF(ISNUMBER(L414),ROWS($L$35:L414),"")</f>
        <v/>
      </c>
      <c r="N414" s="12" t="str">
        <f>IFERROR(SMALL($M$35:$M$414,ROWS($M$35:M414)),"")</f>
        <v/>
      </c>
      <c r="O414" s="12" t="str">
        <f t="shared" si="61"/>
        <v/>
      </c>
      <c r="P414" s="12" t="str">
        <f t="shared" si="62"/>
        <v/>
      </c>
      <c r="Q414" s="12" t="str">
        <f t="shared" si="63"/>
        <v/>
      </c>
      <c r="R414" s="12" t="str">
        <f t="shared" si="64"/>
        <v/>
      </c>
      <c r="S414" s="12" t="str">
        <f t="shared" si="65"/>
        <v/>
      </c>
      <c r="T414" s="12" t="str">
        <f t="shared" si="66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1"/>
  <sheetViews>
    <sheetView showGridLines="0" topLeftCell="A31" workbookViewId="0">
      <selection activeCell="C2" sqref="C2"/>
    </sheetView>
  </sheetViews>
  <sheetFormatPr defaultRowHeight="12.75" x14ac:dyDescent="0.2"/>
  <cols>
    <col min="1" max="1" width="12" bestFit="1" customWidth="1"/>
    <col min="3" max="3" width="11.25" customWidth="1"/>
  </cols>
  <sheetData>
    <row r="1" spans="1:3" ht="18.75" customHeight="1" x14ac:dyDescent="0.2">
      <c r="A1" s="18" t="s">
        <v>70</v>
      </c>
      <c r="B1" s="18" t="s">
        <v>71</v>
      </c>
    </row>
    <row r="2" spans="1:3" ht="39.950000000000003" customHeight="1" x14ac:dyDescent="0.25">
      <c r="A2" s="13" t="s">
        <v>1</v>
      </c>
      <c r="B2" s="14"/>
      <c r="C2" s="28" t="s">
        <v>95</v>
      </c>
    </row>
    <row r="3" spans="1:3" ht="39.950000000000003" customHeight="1" x14ac:dyDescent="0.25">
      <c r="A3" s="13" t="s">
        <v>25</v>
      </c>
      <c r="B3" s="14"/>
    </row>
    <row r="4" spans="1:3" ht="39.950000000000003" customHeight="1" x14ac:dyDescent="0.25">
      <c r="A4" s="13" t="s">
        <v>26</v>
      </c>
      <c r="B4" s="14"/>
    </row>
    <row r="5" spans="1:3" ht="39.950000000000003" customHeight="1" x14ac:dyDescent="0.25">
      <c r="A5" s="13" t="s">
        <v>32</v>
      </c>
      <c r="B5" s="14"/>
    </row>
    <row r="6" spans="1:3" ht="39.950000000000003" customHeight="1" x14ac:dyDescent="0.25">
      <c r="A6" s="13" t="s">
        <v>10</v>
      </c>
      <c r="B6" s="14"/>
    </row>
    <row r="7" spans="1:3" ht="39.950000000000003" customHeight="1" x14ac:dyDescent="0.25">
      <c r="A7" s="13" t="s">
        <v>7</v>
      </c>
      <c r="B7" s="14"/>
    </row>
    <row r="8" spans="1:3" ht="39.950000000000003" customHeight="1" x14ac:dyDescent="0.25">
      <c r="A8" s="13" t="s">
        <v>23</v>
      </c>
      <c r="B8" s="14"/>
    </row>
    <row r="9" spans="1:3" ht="39.950000000000003" customHeight="1" x14ac:dyDescent="0.25">
      <c r="A9" s="13" t="s">
        <v>29</v>
      </c>
      <c r="B9" s="14"/>
    </row>
    <row r="10" spans="1:3" ht="39.950000000000003" customHeight="1" x14ac:dyDescent="0.25">
      <c r="A10" s="13" t="s">
        <v>28</v>
      </c>
      <c r="B10" s="14"/>
    </row>
    <row r="11" spans="1:3" ht="39.950000000000003" customHeight="1" x14ac:dyDescent="0.25">
      <c r="A11" s="13" t="s">
        <v>19</v>
      </c>
      <c r="B11" s="14"/>
    </row>
    <row r="12" spans="1:3" ht="39.950000000000003" customHeight="1" x14ac:dyDescent="0.25">
      <c r="A12" s="13" t="s">
        <v>17</v>
      </c>
      <c r="B12" s="14"/>
    </row>
    <row r="13" spans="1:3" ht="39.950000000000003" customHeight="1" x14ac:dyDescent="0.25">
      <c r="A13" s="13" t="s">
        <v>14</v>
      </c>
      <c r="B13" s="14"/>
    </row>
    <row r="14" spans="1:3" ht="39.950000000000003" customHeight="1" x14ac:dyDescent="0.25">
      <c r="A14" s="13" t="s">
        <v>11</v>
      </c>
      <c r="B14" s="14"/>
    </row>
    <row r="15" spans="1:3" ht="39.950000000000003" customHeight="1" x14ac:dyDescent="0.25">
      <c r="A15" s="13" t="s">
        <v>6</v>
      </c>
      <c r="B15" s="14"/>
    </row>
    <row r="16" spans="1:3" ht="39.950000000000003" customHeight="1" x14ac:dyDescent="0.25">
      <c r="A16" s="13" t="s">
        <v>31</v>
      </c>
      <c r="B16" s="14"/>
    </row>
    <row r="17" spans="1:2" ht="39.950000000000003" customHeight="1" x14ac:dyDescent="0.25">
      <c r="A17" s="13" t="s">
        <v>22</v>
      </c>
      <c r="B17" s="14"/>
    </row>
    <row r="18" spans="1:2" ht="39.950000000000003" customHeight="1" x14ac:dyDescent="0.25">
      <c r="A18" s="13" t="s">
        <v>16</v>
      </c>
      <c r="B18" s="14"/>
    </row>
    <row r="19" spans="1:2" ht="39.950000000000003" customHeight="1" x14ac:dyDescent="0.25">
      <c r="A19" s="13" t="s">
        <v>13</v>
      </c>
      <c r="B19" s="14"/>
    </row>
    <row r="20" spans="1:2" ht="39.950000000000003" customHeight="1" x14ac:dyDescent="0.25">
      <c r="A20" s="13" t="s">
        <v>20</v>
      </c>
      <c r="B20" s="14"/>
    </row>
    <row r="21" spans="1:2" ht="39.950000000000003" customHeight="1" x14ac:dyDescent="0.25">
      <c r="A21" s="13" t="s">
        <v>2</v>
      </c>
      <c r="B21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PLDashboard"/>
  <dimension ref="A4:S26"/>
  <sheetViews>
    <sheetView showGridLines="0" showRowColHeaders="0" tabSelected="1" topLeftCell="A6" zoomScaleNormal="100" workbookViewId="0">
      <selection activeCell="O33" sqref="O33"/>
    </sheetView>
  </sheetViews>
  <sheetFormatPr defaultColWidth="0" defaultRowHeight="12.75" x14ac:dyDescent="0.2"/>
  <cols>
    <col min="1" max="1" width="0.875" customWidth="1"/>
    <col min="2" max="2" width="10.875" bestFit="1" customWidth="1"/>
    <col min="3" max="3" width="11.5" bestFit="1" customWidth="1"/>
    <col min="4" max="4" width="8" bestFit="1" customWidth="1"/>
    <col min="5" max="5" width="0.875" customWidth="1"/>
    <col min="6" max="13" width="9" customWidth="1"/>
    <col min="14" max="14" width="2.5" customWidth="1"/>
    <col min="15" max="15" width="12.625" customWidth="1"/>
    <col min="16" max="16" width="10.625" customWidth="1"/>
    <col min="17" max="17" width="0.875" customWidth="1"/>
    <col min="18" max="18" width="11.625" customWidth="1"/>
    <col min="19" max="19" width="2.125" customWidth="1"/>
    <col min="20" max="16384" width="9" hidden="1"/>
  </cols>
  <sheetData>
    <row r="4" spans="2:18" x14ac:dyDescent="0.2">
      <c r="R4" s="38" t="str">
        <f>Calculation!C1</f>
        <v>Week # 1</v>
      </c>
    </row>
    <row r="5" spans="2:18" x14ac:dyDescent="0.2">
      <c r="B5" s="17"/>
      <c r="R5" s="39"/>
    </row>
    <row r="6" spans="2:18" ht="15.75" customHeight="1" thickBot="1" x14ac:dyDescent="0.25">
      <c r="B6" s="31" t="s">
        <v>45</v>
      </c>
      <c r="C6" s="31" t="s">
        <v>46</v>
      </c>
      <c r="D6" s="31" t="s">
        <v>96</v>
      </c>
      <c r="O6" s="19"/>
      <c r="P6" s="19"/>
      <c r="Q6" s="19"/>
      <c r="R6" s="37" t="s">
        <v>97</v>
      </c>
    </row>
    <row r="7" spans="2:18" ht="13.5" thickTop="1" x14ac:dyDescent="0.2">
      <c r="B7" s="29" t="str">
        <f>Calculation!B6</f>
        <v>Arsenal</v>
      </c>
      <c r="C7" s="29" t="str">
        <f>Calculation!C6</f>
        <v>Crystal Palace</v>
      </c>
      <c r="D7" s="30" t="str">
        <f>Calculation!R6</f>
        <v>2 - 1</v>
      </c>
      <c r="R7" s="33" t="str">
        <f>Calculation!AC6</f>
        <v>Tottenham</v>
      </c>
    </row>
    <row r="8" spans="2:18" x14ac:dyDescent="0.2">
      <c r="B8" s="29" t="str">
        <f>Calculation!B7</f>
        <v>Leicester</v>
      </c>
      <c r="C8" s="29" t="str">
        <f>Calculation!C7</f>
        <v>Everton</v>
      </c>
      <c r="D8" s="30" t="str">
        <f>Calculation!R7</f>
        <v>2 - 2</v>
      </c>
      <c r="R8" s="33" t="str">
        <f>Calculation!AC7</f>
        <v>Swansea</v>
      </c>
    </row>
    <row r="9" spans="2:18" x14ac:dyDescent="0.2">
      <c r="B9" s="29" t="str">
        <f>Calculation!B8</f>
        <v>Man United</v>
      </c>
      <c r="C9" s="29" t="str">
        <f>Calculation!C8</f>
        <v>Swansea</v>
      </c>
      <c r="D9" s="30" t="str">
        <f>Calculation!R8</f>
        <v>1 - 2</v>
      </c>
      <c r="R9" s="33" t="str">
        <f>Calculation!AC8</f>
        <v>Hull</v>
      </c>
    </row>
    <row r="10" spans="2:18" x14ac:dyDescent="0.2">
      <c r="B10" s="29" t="str">
        <f>Calculation!B9</f>
        <v>QPR</v>
      </c>
      <c r="C10" s="29" t="str">
        <f>Calculation!C9</f>
        <v>Hull</v>
      </c>
      <c r="D10" s="30" t="str">
        <f>Calculation!R9</f>
        <v>0 - 1</v>
      </c>
      <c r="R10" s="33" t="str">
        <f>Calculation!AC9</f>
        <v>Aston Villa</v>
      </c>
    </row>
    <row r="11" spans="2:18" x14ac:dyDescent="0.2">
      <c r="B11" s="29" t="str">
        <f>Calculation!B10</f>
        <v>Stoke</v>
      </c>
      <c r="C11" s="29" t="str">
        <f>Calculation!C10</f>
        <v>Aston Villa</v>
      </c>
      <c r="D11" s="30" t="str">
        <f>Calculation!R10</f>
        <v>0 - 1</v>
      </c>
      <c r="R11" s="34" t="str">
        <f>Calculation!AC10</f>
        <v>Arsenal</v>
      </c>
    </row>
    <row r="12" spans="2:18" x14ac:dyDescent="0.2">
      <c r="B12" s="29" t="str">
        <f>Calculation!B11</f>
        <v>West Brom</v>
      </c>
      <c r="C12" s="29" t="str">
        <f>Calculation!C11</f>
        <v>Sunderland</v>
      </c>
      <c r="D12" s="30" t="str">
        <f>Calculation!R11</f>
        <v>2 - 2</v>
      </c>
      <c r="R12" s="34" t="str">
        <f>Calculation!AC11</f>
        <v>West Brom</v>
      </c>
    </row>
    <row r="13" spans="2:18" x14ac:dyDescent="0.2">
      <c r="B13" s="29" t="str">
        <f>Calculation!B12</f>
        <v>West Ham</v>
      </c>
      <c r="C13" s="29" t="str">
        <f>Calculation!C12</f>
        <v>Tottenham</v>
      </c>
      <c r="D13" s="30" t="str">
        <f>Calculation!R12</f>
        <v>0 - 1</v>
      </c>
      <c r="R13" s="34" t="str">
        <f>Calculation!AC12</f>
        <v>Sunderland</v>
      </c>
    </row>
    <row r="14" spans="2:18" x14ac:dyDescent="0.2">
      <c r="B14" s="29" t="str">
        <f>Calculation!B13</f>
        <v/>
      </c>
      <c r="C14" s="29" t="str">
        <f>Calculation!C13</f>
        <v/>
      </c>
      <c r="D14" s="30" t="str">
        <f>Calculation!R13</f>
        <v/>
      </c>
      <c r="R14" s="34" t="str">
        <f>Calculation!AC13</f>
        <v>Leicester</v>
      </c>
    </row>
    <row r="15" spans="2:18" x14ac:dyDescent="0.2">
      <c r="B15" s="29" t="str">
        <f>Calculation!B14</f>
        <v/>
      </c>
      <c r="C15" s="29" t="str">
        <f>Calculation!C14</f>
        <v/>
      </c>
      <c r="D15" s="30" t="str">
        <f>Calculation!R14</f>
        <v/>
      </c>
      <c r="R15" s="34" t="str">
        <f>Calculation!AC14</f>
        <v>Everton</v>
      </c>
    </row>
    <row r="16" spans="2:18" x14ac:dyDescent="0.2">
      <c r="B16" s="29" t="str">
        <f>Calculation!B15</f>
        <v/>
      </c>
      <c r="C16" s="29" t="str">
        <f>Calculation!C15</f>
        <v/>
      </c>
      <c r="D16" s="30" t="str">
        <f>Calculation!R15</f>
        <v/>
      </c>
      <c r="R16" s="34" t="str">
        <f>Calculation!AC15</f>
        <v>Southampton</v>
      </c>
    </row>
    <row r="17" spans="2:18" x14ac:dyDescent="0.2">
      <c r="B17" s="29" t="str">
        <f>Calculation!B16</f>
        <v/>
      </c>
      <c r="C17" s="29" t="str">
        <f>Calculation!C16</f>
        <v/>
      </c>
      <c r="D17" s="30" t="str">
        <f>Calculation!R16</f>
        <v/>
      </c>
      <c r="R17" s="35" t="str">
        <f>Calculation!AC16</f>
        <v>Newcastle</v>
      </c>
    </row>
    <row r="18" spans="2:18" x14ac:dyDescent="0.2">
      <c r="B18" s="29" t="str">
        <f>Calculation!B17</f>
        <v/>
      </c>
      <c r="C18" s="29" t="str">
        <f>Calculation!C17</f>
        <v/>
      </c>
      <c r="D18" s="30" t="str">
        <f>Calculation!R17</f>
        <v/>
      </c>
      <c r="R18" s="35" t="str">
        <f>Calculation!AC17</f>
        <v>Man City</v>
      </c>
    </row>
    <row r="19" spans="2:18" x14ac:dyDescent="0.2">
      <c r="B19" s="29" t="str">
        <f>Calculation!B18</f>
        <v/>
      </c>
      <c r="C19" s="29" t="str">
        <f>Calculation!C18</f>
        <v/>
      </c>
      <c r="D19" s="30" t="str">
        <f>Calculation!R18</f>
        <v/>
      </c>
      <c r="R19" s="35" t="str">
        <f>Calculation!AC18</f>
        <v>Liverpool</v>
      </c>
    </row>
    <row r="20" spans="2:18" x14ac:dyDescent="0.2">
      <c r="B20" s="29" t="str">
        <f>Calculation!B19</f>
        <v/>
      </c>
      <c r="C20" s="29" t="str">
        <f>Calculation!C19</f>
        <v/>
      </c>
      <c r="D20" s="30" t="str">
        <f>Calculation!R19</f>
        <v/>
      </c>
      <c r="R20" s="35" t="str">
        <f>Calculation!AC19</f>
        <v>Chelsea</v>
      </c>
    </row>
    <row r="21" spans="2:18" x14ac:dyDescent="0.2">
      <c r="B21" s="29" t="str">
        <f>Calculation!B20</f>
        <v/>
      </c>
      <c r="C21" s="29" t="str">
        <f>Calculation!C20</f>
        <v/>
      </c>
      <c r="D21" s="30" t="str">
        <f>Calculation!R20</f>
        <v/>
      </c>
      <c r="R21" s="35" t="str">
        <f>Calculation!AC20</f>
        <v>Burnley</v>
      </c>
    </row>
    <row r="22" spans="2:18" x14ac:dyDescent="0.2">
      <c r="B22" s="29" t="str">
        <f>Calculation!B21</f>
        <v/>
      </c>
      <c r="C22" s="29" t="str">
        <f>Calculation!C21</f>
        <v/>
      </c>
      <c r="D22" s="30" t="str">
        <f>Calculation!R21</f>
        <v/>
      </c>
      <c r="R22" s="35" t="str">
        <f>Calculation!AC21</f>
        <v>West Ham</v>
      </c>
    </row>
    <row r="23" spans="2:18" x14ac:dyDescent="0.2">
      <c r="B23" s="29" t="str">
        <f>Calculation!B22</f>
        <v/>
      </c>
      <c r="C23" s="29" t="str">
        <f>Calculation!C22</f>
        <v/>
      </c>
      <c r="D23" s="30" t="str">
        <f>Calculation!R22</f>
        <v/>
      </c>
      <c r="R23" s="35" t="str">
        <f>Calculation!AC22</f>
        <v>Stoke</v>
      </c>
    </row>
    <row r="24" spans="2:18" x14ac:dyDescent="0.2">
      <c r="B24" s="29" t="str">
        <f>Calculation!B23</f>
        <v/>
      </c>
      <c r="C24" s="29" t="str">
        <f>Calculation!C23</f>
        <v/>
      </c>
      <c r="D24" s="30" t="str">
        <f>Calculation!R23</f>
        <v/>
      </c>
      <c r="R24" s="35" t="str">
        <f>Calculation!AC23</f>
        <v>QPR</v>
      </c>
    </row>
    <row r="25" spans="2:18" x14ac:dyDescent="0.2">
      <c r="B25" s="29" t="str">
        <f>Calculation!B24</f>
        <v/>
      </c>
      <c r="C25" s="29" t="str">
        <f>Calculation!C24</f>
        <v/>
      </c>
      <c r="D25" s="30" t="str">
        <f>Calculation!R24</f>
        <v/>
      </c>
      <c r="R25" s="35" t="str">
        <f>Calculation!AC24</f>
        <v>Man United</v>
      </c>
    </row>
    <row r="26" spans="2:18" x14ac:dyDescent="0.2">
      <c r="B26" s="29" t="str">
        <f>Calculation!B25</f>
        <v/>
      </c>
      <c r="C26" s="29" t="str">
        <f>Calculation!C25</f>
        <v/>
      </c>
      <c r="D26" s="30" t="str">
        <f>Calculation!R25</f>
        <v/>
      </c>
      <c r="R26" s="36" t="str">
        <f>Calculation!AC25</f>
        <v>Crystal Palace</v>
      </c>
    </row>
  </sheetData>
  <mergeCells count="1">
    <mergeCell ref="R4:R5"/>
  </mergeCells>
  <pageMargins left="0.7" right="0.7" top="0.75" bottom="0.75" header="0.3" footer="0.3"/>
  <pageSetup scale="75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croll Bar 2">
              <controlPr defaultSize="0" autoPict="0">
                <anchor>
                  <from>
                    <xdr:col>5</xdr:col>
                    <xdr:colOff>438150</xdr:colOff>
                    <xdr:row>1</xdr:row>
                    <xdr:rowOff>133350</xdr:rowOff>
                  </from>
                  <to>
                    <xdr:col>17</xdr:col>
                    <xdr:colOff>771525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40E54A4-8D2F-40F7-BDDF-3071559DA6B3}">
            <xm:f>AND(ROWS($A$4:A4)=(Calculation!$A$31-Calculation!$A$6+1),Calculation!$D$31&lt;&gt;"-")</xm:f>
            <x14:dxf>
              <fill>
                <patternFill>
                  <bgColor theme="5" tint="0.79998168889431442"/>
                </patternFill>
              </fill>
              <border>
                <left/>
                <right/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B7:D26</xm:sqref>
        </x14:conditionalFormatting>
        <x14:conditionalFormatting xmlns:xm="http://schemas.microsoft.com/office/excel/2006/main">
          <x14:cfRule type="expression" priority="1" id="{84A609B9-05C4-40DD-8ABC-7B98FA403FE5}">
            <xm:f>AND(Calculation!$D$31&lt;&gt;"-",(OR(R7=Calculation!$B$31,R7=Calculation!$C$31)))</xm:f>
            <x14:dxf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R7:R26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Calculation</vt:lpstr>
      <vt:lpstr>Logos</vt:lpstr>
      <vt:lpstr>EPL Dashboard</vt:lpstr>
      <vt:lpstr>'EPL Dashboard'!Print_Area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2021-09-04T07:18:27Z</cp:lastPrinted>
  <dcterms:created xsi:type="dcterms:W3CDTF">2015-08-19T03:59:27Z</dcterms:created>
  <dcterms:modified xsi:type="dcterms:W3CDTF">2021-09-04T07:18:49Z</dcterms:modified>
</cp:coreProperties>
</file>